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7680" firstSheet="1" activeTab="1"/>
  </bookViews>
  <sheets>
    <sheet name="Fraport Case" sheetId="1" r:id="rId1"/>
    <sheet name="Section 1" sheetId="2" r:id="rId2"/>
    <sheet name="Section 2" sheetId="3" r:id="rId3"/>
    <sheet name="Section 3" sheetId="4" r:id="rId4"/>
    <sheet name="Section 4" sheetId="5" r:id="rId5"/>
  </sheets>
  <definedNames>
    <definedName name="_xlnm.Print_Area" localSheetId="0">'Fraport Case'!$A$1:$H$9</definedName>
    <definedName name="_xlnm.Print_Area" localSheetId="1">'Section 1'!$A$1:$O$196</definedName>
    <definedName name="_xlnm.Print_Area" localSheetId="2">'Section 2'!$A$1:$Q$124</definedName>
    <definedName name="_xlnm.Print_Area" localSheetId="3">'Section 3'!$A$1:$P$118</definedName>
  </definedNames>
  <calcPr fullCalcOnLoad="1"/>
</workbook>
</file>

<file path=xl/sharedStrings.xml><?xml version="1.0" encoding="utf-8"?>
<sst xmlns="http://schemas.openxmlformats.org/spreadsheetml/2006/main" count="268" uniqueCount="229">
  <si>
    <t>WACC</t>
  </si>
  <si>
    <t>Cash</t>
  </si>
  <si>
    <t>Tax rate</t>
  </si>
  <si>
    <t>NOPLAT</t>
  </si>
  <si>
    <t>Change in NWC</t>
  </si>
  <si>
    <t>FCF</t>
  </si>
  <si>
    <t>Current assets</t>
  </si>
  <si>
    <t>Current NIBL</t>
  </si>
  <si>
    <t>Equity</t>
  </si>
  <si>
    <t>Tax rate = 30%</t>
  </si>
  <si>
    <t>rf</t>
  </si>
  <si>
    <t>Beta</t>
  </si>
  <si>
    <t>Cost of debt</t>
  </si>
  <si>
    <t>EV/EBITDA</t>
  </si>
  <si>
    <t>Book value</t>
  </si>
  <si>
    <t>The</t>
  </si>
  <si>
    <t>Case</t>
  </si>
  <si>
    <t>Fraport</t>
  </si>
  <si>
    <t>1. Cost of sales format versus total expenditure format (3,5 points)</t>
  </si>
  <si>
    <t>Cost of sales format</t>
  </si>
  <si>
    <t xml:space="preserve">Total expenditure format </t>
  </si>
  <si>
    <t>Cost departments are pointed out</t>
  </si>
  <si>
    <t>Cost types are pointed out</t>
  </si>
  <si>
    <t>Sales do include "change in work-in-process" and "internal work capitalised"</t>
  </si>
  <si>
    <t>Sales only include "sold items"</t>
  </si>
  <si>
    <t>Gross profit pointed out</t>
  </si>
  <si>
    <t>Gross profit not pointed out</t>
  </si>
  <si>
    <t>2. Calculate the following financial figures of Fraport in 2009 (11 points)?</t>
  </si>
  <si>
    <t>EBIT (1 point):________________</t>
  </si>
  <si>
    <t>EBITDA (1 point):________________</t>
  </si>
  <si>
    <t>NOPLAT (2 points):________________</t>
  </si>
  <si>
    <t>Tax rate (2 points):______________</t>
  </si>
  <si>
    <t>EV/EBIT ratio (2.5 points):______________</t>
  </si>
  <si>
    <t>Debt /Equity ratio (based on market value) (2.5 points):______________</t>
  </si>
  <si>
    <t>3. Interest expenses (2 points)?</t>
  </si>
  <si>
    <t>The “interest expenses” in 2009 are about 3 times the “interest income” in 2009. Is this normal? Please describe the scenario if it were the other way round.</t>
  </si>
  <si>
    <t>Yes, corporates usually have higher interest expenses than interest income. Otherwise, they would work like a bank</t>
  </si>
  <si>
    <t>4. Depreciation (1.5 points)?</t>
  </si>
  <si>
    <t>In order to determine the Free Cash Flow of Fraport, the depreciation and amortization is added in the formula. Can you explain why?</t>
  </si>
  <si>
    <t>The depreciation and amortization is added in the Free Cash Flow formular of Fraport because</t>
  </si>
  <si>
    <t xml:space="preserve"> depreciation and amortization is an expense but no money out.</t>
  </si>
  <si>
    <t>5. Cost of debt (4 points)</t>
  </si>
  <si>
    <t>Fraport’s new CFO asks how much interest Fraport paid in 2009 for its debt. How can you help him by just using the p&amp;l and the balance sheet?</t>
  </si>
  <si>
    <t>a) What was Fraport’s cost of debt in 2009? (2 points)</t>
  </si>
  <si>
    <t xml:space="preserve"> by looking at figures beyond the p&amp;l and balance sheet? (2 points)</t>
  </si>
  <si>
    <t xml:space="preserve">b) Describe your approach. What is the limitation of this approach and how can you overcome this limitation </t>
  </si>
  <si>
    <t>Interest expenses / interest bearing liabilities</t>
  </si>
  <si>
    <t>Beyond the p&amp;l and balance sheet: Check out the average cost for Fraport's bonds</t>
  </si>
  <si>
    <t>6. Deriving the Free Cash flow (11 points)</t>
  </si>
  <si>
    <t>Assumption 1: Derive the free cash flow based on the fact that today is Dec 31, 2009.</t>
  </si>
  <si>
    <t xml:space="preserve">Assumption 2: The NOPLAT in 2009 was € 300 m </t>
  </si>
  <si>
    <t>Please derive the Free Cash Flow</t>
  </si>
  <si>
    <t>Depreciation</t>
  </si>
  <si>
    <t>Capex</t>
  </si>
  <si>
    <t>Current IBL</t>
  </si>
  <si>
    <t>Current provisions 1</t>
  </si>
  <si>
    <t>Current provisions 2</t>
  </si>
  <si>
    <t>Total current liabilities</t>
  </si>
  <si>
    <t>NWC</t>
  </si>
  <si>
    <t>Current provisions</t>
  </si>
  <si>
    <t>Non-current provisions 1</t>
  </si>
  <si>
    <t>Non-current provisions 2</t>
  </si>
  <si>
    <t>Non-current provisions 3</t>
  </si>
  <si>
    <t>Total provisions</t>
  </si>
  <si>
    <t>Change in provisions</t>
  </si>
  <si>
    <t>Financial Figure</t>
  </si>
  <si>
    <t>Which format did Fraport use for their 2008 and 2009 accounts? Explain your answer (1 point)</t>
  </si>
  <si>
    <t>What are the main differences between these two formats? (2,5 points)</t>
  </si>
  <si>
    <t>7. Balance sheet issues (6 points)</t>
  </si>
  <si>
    <t>a) By how many percent does the position “trade accounts payable” exceed the position “trade accounts receivable” in 2009? (2 points)</t>
  </si>
  <si>
    <t>b) What was the book value of Fraport in 2009? (1 point)</t>
  </si>
  <si>
    <t>c) Compare Fraport’s book value to Fraport’s market cap. What do you conclude? (1 point)</t>
  </si>
  <si>
    <t>d) Debt ratio (2 points)</t>
  </si>
  <si>
    <t xml:space="preserve">trade receivables </t>
  </si>
  <si>
    <t>Fraport is valued almost according to book =&gt; Rather low valuation compared to average P/B multiples</t>
  </si>
  <si>
    <t xml:space="preserve">Why is Fraport’s debt ratio different? </t>
  </si>
  <si>
    <t>Rather lower compared to the average debt ratio of non-listed companies in Germany.</t>
  </si>
  <si>
    <t>Reason: Non-listed companies have no access to capital markets and finance themselves rather via debt instead of equity =&gt; Higher debt ratio</t>
  </si>
  <si>
    <t>8. M&amp;A process (9 points)</t>
  </si>
  <si>
    <r>
      <t xml:space="preserve">a) </t>
    </r>
    <r>
      <rPr>
        <b/>
        <sz val="12"/>
        <rFont val="Times New Roman"/>
        <family val="1"/>
      </rPr>
      <t>From signing to closing:</t>
    </r>
    <r>
      <rPr>
        <sz val="12"/>
        <rFont val="Times New Roman"/>
        <family val="1"/>
      </rPr>
      <t xml:space="preserve"> What issues need to be finalized in order to move the transaction from signing to closing? (2 points)</t>
    </r>
  </si>
  <si>
    <r>
      <t xml:space="preserve">b) </t>
    </r>
    <r>
      <rPr>
        <b/>
        <sz val="12"/>
        <rFont val="Times New Roman"/>
        <family val="1"/>
      </rPr>
      <t>Valuation methods:</t>
    </r>
    <r>
      <rPr>
        <sz val="12"/>
        <rFont val="Times New Roman"/>
        <family val="1"/>
      </rPr>
      <t xml:space="preserve"> What valuation methods are being used in the M&amp;A case and what valuation methods are being used in the IPO case? (2 points)</t>
    </r>
  </si>
  <si>
    <r>
      <t xml:space="preserve">c) </t>
    </r>
    <r>
      <rPr>
        <b/>
        <sz val="12"/>
        <rFont val="Times New Roman"/>
        <family val="1"/>
      </rPr>
      <t>MBOs/MBIs:</t>
    </r>
    <r>
      <rPr>
        <sz val="12"/>
        <rFont val="Times New Roman"/>
        <family val="1"/>
      </rPr>
      <t xml:space="preserve"> Please point out the opportunities and threats of MBOs and MBIs from a company’s perspective and its shareholders perspective (2 points).</t>
    </r>
  </si>
  <si>
    <t>Market value of debt = $ 678m</t>
  </si>
  <si>
    <t>Market value of equity = € 237m</t>
  </si>
  <si>
    <t>JFK New York airport’s leveraged Beta = 1,14</t>
  </si>
  <si>
    <t xml:space="preserve"> Please derive Fraport’s Beta by deleveraging JFK New York airport’s Beta and than leveraging it again.The following facts are given for JFK New York airport:</t>
  </si>
  <si>
    <r>
      <t xml:space="preserve">1.Deleveraging Beta (7 points). </t>
    </r>
    <r>
      <rPr>
        <b/>
        <sz val="13"/>
        <rFont val="Times New Roman"/>
        <family val="1"/>
      </rPr>
      <t xml:space="preserve">Please derive Fraport’s Beta based on the fact that JFK New York airport is the only company used as Fraport’s peer group. </t>
    </r>
  </si>
  <si>
    <t>Beta leveraged</t>
  </si>
  <si>
    <t>Debt</t>
  </si>
  <si>
    <t>Beta unleveraged</t>
  </si>
  <si>
    <t>Tax Fraport</t>
  </si>
  <si>
    <t>Beta releveraged</t>
  </si>
  <si>
    <t>2. Please explain the method “Beauty Contest and Selection Criteria” in an IPO process (2 points).</t>
  </si>
  <si>
    <t xml:space="preserve"> </t>
  </si>
  <si>
    <t>P/E ratio 2009 _______________________________________________</t>
  </si>
  <si>
    <t>P/B ratio 2009 _______________________________________________</t>
  </si>
  <si>
    <r>
      <t xml:space="preserve">3. </t>
    </r>
    <r>
      <rPr>
        <b/>
        <sz val="12"/>
        <rFont val="Times New Roman"/>
        <family val="1"/>
      </rPr>
      <t>Please calculate Fraport’s P/E ratio and P/B ratio in 2009. Was Fraport rather overvalued or undervalued at the end of 2009? Explain your conclusion (3 points).</t>
    </r>
  </si>
  <si>
    <t>4. Valuation (13 points)</t>
  </si>
  <si>
    <t>Assume the following assumptions were given for Fraport:</t>
  </si>
  <si>
    <t>•</t>
  </si>
  <si>
    <t>WACC = 9%</t>
  </si>
  <si>
    <t>g (growth rate of terminal value = 2%)</t>
  </si>
  <si>
    <t>Today is the year’s end of 2009</t>
  </si>
  <si>
    <t>The estimated future free cash flows are as follow:</t>
  </si>
  <si>
    <t>2010 : €0.2bn</t>
  </si>
  <si>
    <t>2011 : €0.4bn</t>
  </si>
  <si>
    <t>2012 : €0.7bn</t>
  </si>
  <si>
    <t>2013 : €1.1bn</t>
  </si>
  <si>
    <t>2014 : €1.6bn</t>
  </si>
  <si>
    <t>a) Please derive today’s equity value of Fraport based on discounting Fraport’s future free cash flows (8 points)!</t>
  </si>
  <si>
    <t>b) Please compare your result to Fraport’s market cap in 2009. What do you conclude? (1 point)</t>
  </si>
  <si>
    <t>5. CAGR (4 points)</t>
  </si>
  <si>
    <t xml:space="preserve"> What would be the CAGR (Compound Annual Growth Rate) of Fraport’s EBIT between 2003 and 2008? </t>
  </si>
  <si>
    <t xml:space="preserve">Assume the EBIT for Fraport in 2003 was €120m. If you compare this number to Fraport’s EBIT in 2008 of €335.4m: </t>
  </si>
  <si>
    <t>CAGR</t>
  </si>
  <si>
    <t>NPV 10 - 14</t>
  </si>
  <si>
    <t>Terminal value</t>
  </si>
  <si>
    <t>NPV of TV</t>
  </si>
  <si>
    <t>Enterprise value</t>
  </si>
  <si>
    <t>IBL</t>
  </si>
  <si>
    <t>Equity value</t>
  </si>
  <si>
    <t>Equity value way higher than market cap due to very ambitious plans for the future (especially for year 2014)</t>
  </si>
  <si>
    <t>c) Assume your were the CEO of JFK airport (Airport New York) and you would like to acquire Fraport at the end of 2009.</t>
  </si>
  <si>
    <t>The five free cash flow expectations between 2010 – 2014 would be known to you (see: question 4.a above). What would you say about the increase from 2010 – 2014? (2 points)</t>
  </si>
  <si>
    <t xml:space="preserve">The projected increase can not be realistic. </t>
  </si>
  <si>
    <t>The CAGR would be</t>
  </si>
  <si>
    <r>
      <t>1.</t>
    </r>
    <r>
      <rPr>
        <sz val="7"/>
        <rFont val="Times New Roman"/>
        <family val="1"/>
      </rPr>
      <t xml:space="preserve">    </t>
    </r>
    <r>
      <rPr>
        <sz val="15"/>
        <rFont val="Times New Roman"/>
        <family val="1"/>
      </rPr>
      <t>General valuation issues (23 points)</t>
    </r>
  </si>
  <si>
    <r>
      <t>1.1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13"/>
        <rFont val="Times New Roman"/>
        <family val="1"/>
      </rPr>
      <t>Transaction Multiples (8  points)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</si>
  <si>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Where do you see the limitation of the approach described under 3.1.a)? (2 points)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</si>
  <si>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Do you consider EV/Sales or EV/EBITDA to be a better multiple for the calculation of Fraport (1 point)?</t>
    </r>
  </si>
  <si>
    <r>
      <t>1.2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13"/>
        <rFont val="Times New Roman"/>
        <family val="1"/>
      </rPr>
      <t>Market value orientated valuation (6 points)</t>
    </r>
  </si>
  <si>
    <t>b) How would the answer look like in case that Fraport did not publish according to IFRS but according to HGB? (2 points)</t>
  </si>
  <si>
    <r>
      <t>1.3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13"/>
        <rFont val="Times New Roman"/>
        <family val="1"/>
      </rPr>
      <t>WACC (5 points)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</si>
  <si>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What does the term “tax shield” mean (1 point)?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</si>
  <si>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Derive Fraport’s current WACC based on the financial data mentioned under section “1) Fraport – is it for sale?” and the following further assumptions (4 points):</t>
    </r>
  </si>
  <si>
    <r>
      <t>a.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Rf =  3.5%</t>
    </r>
  </si>
  <si>
    <r>
      <t>b.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Rm = 8%</t>
    </r>
  </si>
  <si>
    <r>
      <t>c.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Beta = 0.94</t>
    </r>
  </si>
  <si>
    <r>
      <t>d.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Cost of debt = 5.5%</t>
    </r>
  </si>
  <si>
    <r>
      <t>e.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Tax rate = 30%. </t>
    </r>
  </si>
  <si>
    <r>
      <t>1.4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13"/>
        <rFont val="Times New Roman"/>
        <family val="1"/>
      </rPr>
      <t>Private equity (4  points)</t>
    </r>
  </si>
  <si>
    <t>a)      Assume “BAA plc” would be taken as the only company within Fraport’s peer group.</t>
  </si>
  <si>
    <t xml:space="preserve"> BAA plc is operating seven airports – among these are London Gatwick, London Heathrow and London Stansted. Ferrovial bought BAA in 2006 and delisted it. </t>
  </si>
  <si>
    <t xml:space="preserve"> Assume the EV/EBITDA multiple of the transaction would have been 5.0. </t>
  </si>
  <si>
    <t>Calculate Fraport’s equity value based on BAA’s EV/EBITDA multiple and Fraport’s 2009 financial figures (5 points).</t>
  </si>
  <si>
    <t>a) Name two international private equity companies and two international law firms (2 points)</t>
  </si>
  <si>
    <t xml:space="preserve">KKR </t>
  </si>
  <si>
    <t>Permira</t>
  </si>
  <si>
    <t>Freshfields</t>
  </si>
  <si>
    <t>Sullivan Cromwell</t>
  </si>
  <si>
    <t xml:space="preserve">a) According to EU regulation listed companies domiciled in a member state of the EU need to use IFRS for consolidated financial reporting. </t>
  </si>
  <si>
    <t>Therefore, Fraport publishes according to IFRS. Assume Fraport bought 80 securities of Daimler and 12 securities of BMW in January 2009.</t>
  </si>
  <si>
    <t xml:space="preserve"> The price was €190 for Daimler and $500 for BMW. At the end of 2009 the price for Daimler will have decreased to €122 and the price for BMW will have increased to €583. </t>
  </si>
  <si>
    <t>How would Fraport’s balance sheet position “Daimler and BMW shares” look like? In other words: How many Euros would they have booked under this position (4 points)?</t>
  </si>
  <si>
    <t>How can you measure 45 minutes?</t>
  </si>
  <si>
    <t xml:space="preserve">The task is to measure exactly 45 minutes. </t>
  </si>
  <si>
    <t xml:space="preserve">The only tool to be used is two match cords and a lighter. </t>
  </si>
  <si>
    <t>Both match cords need exactly one hour to fully burn down.</t>
  </si>
  <si>
    <t xml:space="preserve">It is not known whether they burn down with the same speed </t>
  </si>
  <si>
    <t xml:space="preserve">or how long they are. </t>
  </si>
  <si>
    <t xml:space="preserve">Both match cords are also not necessarily identical. </t>
  </si>
  <si>
    <t xml:space="preserve">4. Let's think </t>
  </si>
  <si>
    <t>EBITDA</t>
  </si>
  <si>
    <t xml:space="preserve">Multiple </t>
  </si>
  <si>
    <t>EV</t>
  </si>
  <si>
    <t>Equtiy value</t>
  </si>
  <si>
    <t>Numbers are in bn €:</t>
  </si>
  <si>
    <t>- Transaction chosen is not up to date</t>
  </si>
  <si>
    <t>- 2009 and 2006 numbers are compared (one should always compare apples to apples)</t>
  </si>
  <si>
    <t>- Just one transaction</t>
  </si>
  <si>
    <t>RM</t>
  </si>
  <si>
    <t>re</t>
  </si>
  <si>
    <t>Shareholder approval</t>
  </si>
  <si>
    <t>Beginning</t>
  </si>
  <si>
    <t>End</t>
  </si>
  <si>
    <t>Amount</t>
  </si>
  <si>
    <t>Price</t>
  </si>
  <si>
    <t>Total</t>
  </si>
  <si>
    <t>Daimler</t>
  </si>
  <si>
    <t>BMW</t>
  </si>
  <si>
    <t>HGB</t>
  </si>
  <si>
    <t>IFRS</t>
  </si>
  <si>
    <t>Market cap</t>
  </si>
  <si>
    <t>Trading Multiples</t>
  </si>
  <si>
    <t>Transaction Multiples</t>
  </si>
  <si>
    <t>DCF</t>
  </si>
  <si>
    <t>M&amp;A</t>
  </si>
  <si>
    <t>IPO</t>
  </si>
  <si>
    <t>X</t>
  </si>
  <si>
    <t>Valutaion Method</t>
  </si>
  <si>
    <t>Hostile Takeover: Higher price; No due diligence;  no information memorandum</t>
  </si>
  <si>
    <t>Friendly Takeover: The potential buyer has a better insight into the target due to all the technical tools such as due diligence, info memorandum</t>
  </si>
  <si>
    <t>Opportunity</t>
  </si>
  <si>
    <t>- Corporate succession</t>
  </si>
  <si>
    <t>- Company maintains middle market structure</t>
  </si>
  <si>
    <t>Threats</t>
  </si>
  <si>
    <t>- Corporate continuity strongly dependent on new manager/shareholder</t>
  </si>
  <si>
    <t>- Acquisition price is limited by debt servicing capability of the target company</t>
  </si>
  <si>
    <t>Start to burn both ends of the first match cord and one end of the second match cord.</t>
  </si>
  <si>
    <t>and the second match cord has burned down by 50%.</t>
  </si>
  <si>
    <t>Immediately start to burn the second end of the second match cord.</t>
  </si>
  <si>
    <t>It will completely burn down in 15 minutes from both ends</t>
  </si>
  <si>
    <t>Total burn time is 30 min + 15 min = 45 min.</t>
  </si>
  <si>
    <t xml:space="preserve">After the first match cord burned down totally, half an hour is over </t>
  </si>
  <si>
    <t>Reduction on income tax (deduction of interest on debt from taxable income)</t>
  </si>
  <si>
    <t>Hostile bidders only have access to public information. This implies a higher risk and therefore usually the bidder's premium is higher than in a friendly takeover</t>
  </si>
  <si>
    <t xml:space="preserve">Just as critically as the banks assess the potential IPO candidate, the issuer should review banks before making its choice. </t>
  </si>
  <si>
    <t>During the IPO and possibly thereafter, the issuer and the banks will work closely together</t>
  </si>
  <si>
    <t>and the better the company’s project team can work together at a personal level with the bank’s IPO team, the smoother the process will be.</t>
  </si>
  <si>
    <t xml:space="preserve">The “beauty contest” is a procedure for selecting the composition and management of the syndicate. </t>
  </si>
  <si>
    <t xml:space="preserve">At a beauty contest, the individual banks present their estimates of enterprise value and the issue price, demonstrate their placement power </t>
  </si>
  <si>
    <t>and the quality of their research, and provide an estimate of the demand for the issuer’s shares as well as of the costs of the issue.</t>
  </si>
  <si>
    <t>For many companies a P/E ratio in the range between 11 and 15 may be considered to be a "fair ratio" =&gt; Neither over nor under valuation</t>
  </si>
  <si>
    <t>However, the market cap usually is way higher than a company's book value =&gt; Tendency to undervaluation</t>
  </si>
  <si>
    <r>
      <t xml:space="preserve">d) </t>
    </r>
    <r>
      <rPr>
        <b/>
        <sz val="12"/>
        <rFont val="Times New Roman"/>
        <family val="1"/>
      </rPr>
      <t>Hostile takeover:</t>
    </r>
    <r>
      <rPr>
        <sz val="12"/>
        <rFont val="Times New Roman"/>
        <family val="1"/>
      </rPr>
      <t xml:space="preserve"> If you compare the friendly M&amp;A process to a hostile takeover – what are the core differences? </t>
    </r>
  </si>
  <si>
    <t xml:space="preserve"> Please also refer to the milestones “due diligence” and “valuation” (3 points).</t>
  </si>
  <si>
    <t xml:space="preserve">Please derive the free cash flow for Fraport in 2009 based on the following assumptions </t>
  </si>
  <si>
    <t>Calculate the debt ratio of Fraport in 2009 based on market value data (and not book value data)</t>
  </si>
  <si>
    <t xml:space="preserve"> and compare it to the average debt ratio of non-listed companies in Germany.</t>
  </si>
  <si>
    <t>Regulatory approval (antitrust law)</t>
  </si>
  <si>
    <t>Customer and vendor contracts</t>
  </si>
  <si>
    <t>Mcap / book value</t>
  </si>
  <si>
    <t>Releveraging:</t>
  </si>
  <si>
    <t>=Beta unleveraged * (1+(1-t) *D/E)</t>
  </si>
  <si>
    <t xml:space="preserve">Trade Payables </t>
  </si>
  <si>
    <t>% exceed</t>
  </si>
  <si>
    <t>Market value of Debt / Total capital (market value)</t>
  </si>
  <si>
    <t>In a hostile takeover, the bidder speaks directly to the shareholder - in a tender offer the bidder speaks to the management</t>
  </si>
  <si>
    <t>d) The seller has a choice between a discrete approach and a full public auction, or an approach that falls in between. Please give a short overview on the different approaches (2 points).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</si>
</sst>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00000000"/>
    <numFmt numFmtId="182" formatCode="0.0000000000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22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i/>
      <sz val="7"/>
      <name val="Times New Roman"/>
      <family val="1"/>
    </font>
    <font>
      <i/>
      <sz val="12"/>
      <name val="Times New Roman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2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3" fillId="33" borderId="0" xfId="0" applyFont="1" applyFill="1" applyAlignment="1">
      <alignment/>
    </xf>
    <xf numFmtId="0" fontId="8" fillId="1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7" fillId="13" borderId="0" xfId="0" applyFont="1" applyFill="1" applyAlignment="1">
      <alignment/>
    </xf>
    <xf numFmtId="175" fontId="7" fillId="13" borderId="0" xfId="50" applyNumberFormat="1" applyFont="1" applyFill="1" applyAlignment="1">
      <alignment/>
    </xf>
    <xf numFmtId="164" fontId="7" fillId="1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175" fontId="0" fillId="13" borderId="0" xfId="50" applyNumberFormat="1" applyFont="1" applyFill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13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9" fontId="8" fillId="34" borderId="0" xfId="50" applyNumberFormat="1" applyFont="1" applyFill="1" applyAlignment="1">
      <alignment/>
    </xf>
    <xf numFmtId="0" fontId="8" fillId="34" borderId="0" xfId="0" applyFont="1" applyFill="1" applyAlignment="1">
      <alignment/>
    </xf>
    <xf numFmtId="0" fontId="54" fillId="33" borderId="0" xfId="0" applyFont="1" applyFill="1" applyAlignment="1">
      <alignment/>
    </xf>
    <xf numFmtId="175" fontId="8" fillId="34" borderId="0" xfId="50" applyNumberFormat="1" applyFont="1" applyFill="1" applyAlignment="1">
      <alignment/>
    </xf>
    <xf numFmtId="165" fontId="8" fillId="13" borderId="0" xfId="0" applyNumberFormat="1" applyFont="1" applyFill="1" applyAlignment="1">
      <alignment/>
    </xf>
    <xf numFmtId="2" fontId="8" fillId="13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0" fontId="5" fillId="0" borderId="0" xfId="0" applyFont="1" applyAlignment="1">
      <alignment/>
    </xf>
    <xf numFmtId="8" fontId="0" fillId="0" borderId="0" xfId="0" applyNumberFormat="1" applyAlignment="1">
      <alignment/>
    </xf>
    <xf numFmtId="8" fontId="7" fillId="13" borderId="0" xfId="0" applyNumberFormat="1" applyFont="1" applyFill="1" applyAlignment="1">
      <alignment/>
    </xf>
    <xf numFmtId="0" fontId="2" fillId="13" borderId="0" xfId="0" applyFont="1" applyFill="1" applyAlignment="1">
      <alignment/>
    </xf>
    <xf numFmtId="9" fontId="0" fillId="13" borderId="0" xfId="50" applyFont="1" applyFill="1" applyAlignment="1">
      <alignment/>
    </xf>
    <xf numFmtId="0" fontId="2" fillId="0" borderId="0" xfId="0" applyFont="1" applyAlignment="1">
      <alignment horizontal="left" indent="8"/>
    </xf>
    <xf numFmtId="0" fontId="2" fillId="0" borderId="0" xfId="0" applyFont="1" applyAlignment="1">
      <alignment horizontal="justify"/>
    </xf>
    <xf numFmtId="0" fontId="13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13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13" borderId="0" xfId="0" applyFont="1" applyFill="1" applyAlignment="1" quotePrefix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75" fontId="8" fillId="13" borderId="24" xfId="5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13" borderId="17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1" fontId="8" fillId="35" borderId="0" xfId="0" applyNumberFormat="1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1" fontId="8" fillId="35" borderId="14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8" fillId="35" borderId="13" xfId="0" applyNumberFormat="1" applyFont="1" applyFill="1" applyBorder="1" applyAlignment="1">
      <alignment/>
    </xf>
    <xf numFmtId="2" fontId="7" fillId="1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5" fillId="13" borderId="0" xfId="0" applyFont="1" applyFill="1" applyAlignment="1">
      <alignment/>
    </xf>
    <xf numFmtId="0" fontId="14" fillId="0" borderId="0" xfId="0" applyFont="1" applyAlignment="1">
      <alignment/>
    </xf>
    <xf numFmtId="1" fontId="1" fillId="13" borderId="20" xfId="0" applyNumberFormat="1" applyFont="1" applyFill="1" applyBorder="1" applyAlignment="1">
      <alignment/>
    </xf>
    <xf numFmtId="2" fontId="8" fillId="34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165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165" fontId="8" fillId="36" borderId="0" xfId="0" applyNumberFormat="1" applyFont="1" applyFill="1" applyAlignment="1" quotePrefix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4</xdr:row>
      <xdr:rowOff>333375</xdr:rowOff>
    </xdr:from>
    <xdr:to>
      <xdr:col>7</xdr:col>
      <xdr:colOff>114300</xdr:colOff>
      <xdr:row>6</xdr:row>
      <xdr:rowOff>238125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rcRect l="18112" t="25146" r="16340" b="23832"/>
        <a:stretch>
          <a:fillRect/>
        </a:stretch>
      </xdr:blipFill>
      <xdr:spPr>
        <a:xfrm>
          <a:off x="4210050" y="98107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1</xdr:row>
      <xdr:rowOff>104775</xdr:rowOff>
    </xdr:from>
    <xdr:to>
      <xdr:col>12</xdr:col>
      <xdr:colOff>600075</xdr:colOff>
      <xdr:row>4</xdr:row>
      <xdr:rowOff>142875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rcRect l="18112" t="25146" r="16340" b="23832"/>
        <a:stretch>
          <a:fillRect/>
        </a:stretch>
      </xdr:blipFill>
      <xdr:spPr>
        <a:xfrm>
          <a:off x="9648825" y="266700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107</xdr:row>
      <xdr:rowOff>0</xdr:rowOff>
    </xdr:from>
    <xdr:to>
      <xdr:col>4</xdr:col>
      <xdr:colOff>476250</xdr:colOff>
      <xdr:row>115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774025"/>
          <a:ext cx="39052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</xdr:row>
      <xdr:rowOff>38100</xdr:rowOff>
    </xdr:from>
    <xdr:to>
      <xdr:col>12</xdr:col>
      <xdr:colOff>504825</xdr:colOff>
      <xdr:row>5</xdr:row>
      <xdr:rowOff>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rcRect l="18112" t="25146" r="16340" b="23832"/>
        <a:stretch>
          <a:fillRect/>
        </a:stretch>
      </xdr:blipFill>
      <xdr:spPr>
        <a:xfrm>
          <a:off x="9382125" y="20002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114300</xdr:rowOff>
    </xdr:from>
    <xdr:to>
      <xdr:col>12</xdr:col>
      <xdr:colOff>533400</xdr:colOff>
      <xdr:row>5</xdr:row>
      <xdr:rowOff>76200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rcRect l="18112" t="25146" r="16340" b="23832"/>
        <a:stretch>
          <a:fillRect/>
        </a:stretch>
      </xdr:blipFill>
      <xdr:spPr>
        <a:xfrm>
          <a:off x="8277225" y="27622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2</xdr:row>
      <xdr:rowOff>0</xdr:rowOff>
    </xdr:from>
    <xdr:to>
      <xdr:col>12</xdr:col>
      <xdr:colOff>590550</xdr:colOff>
      <xdr:row>5</xdr:row>
      <xdr:rowOff>47625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rcRect l="18112" t="25146" r="16340" b="23832"/>
        <a:stretch>
          <a:fillRect/>
        </a:stretch>
      </xdr:blipFill>
      <xdr:spPr>
        <a:xfrm>
          <a:off x="8496300" y="323850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D10"/>
  <sheetViews>
    <sheetView showGridLines="0" zoomScalePageLayoutView="0" workbookViewId="0" topLeftCell="A1">
      <selection activeCell="K6" sqref="K6"/>
    </sheetView>
  </sheetViews>
  <sheetFormatPr defaultColWidth="11.421875" defaultRowHeight="12.75"/>
  <sheetData>
    <row r="5" spans="3:4" ht="27">
      <c r="C5" s="50" t="s">
        <v>15</v>
      </c>
      <c r="D5" s="50"/>
    </row>
    <row r="6" spans="3:4" ht="27">
      <c r="C6" s="50" t="s">
        <v>17</v>
      </c>
      <c r="D6" s="50"/>
    </row>
    <row r="7" spans="3:4" ht="27">
      <c r="C7" s="50" t="s">
        <v>16</v>
      </c>
      <c r="D7" s="50"/>
    </row>
    <row r="8" spans="3:4" ht="27">
      <c r="C8" s="7"/>
      <c r="D8" s="7"/>
    </row>
    <row r="9" spans="3:4" ht="27">
      <c r="C9" s="7"/>
      <c r="D9" s="7"/>
    </row>
    <row r="10" spans="3:4" ht="27">
      <c r="C10" s="7"/>
      <c r="D10" s="7"/>
    </row>
  </sheetData>
  <sheetProtection/>
  <printOptions/>
  <pageMargins left="0.787401575" right="0.787401575" top="0.984251969" bottom="0.984251969" header="0.4921259845" footer="0.4921259845"/>
  <pageSetup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97"/>
  <sheetViews>
    <sheetView showGridLines="0" tabSelected="1" zoomScaleSheetLayoutView="82" zoomScalePageLayoutView="0" workbookViewId="0" topLeftCell="A1">
      <selection activeCell="E15" sqref="E15"/>
    </sheetView>
  </sheetViews>
  <sheetFormatPr defaultColWidth="11.421875" defaultRowHeight="12.75"/>
  <cols>
    <col min="2" max="2" width="16.7109375" style="0" customWidth="1"/>
    <col min="3" max="3" width="23.140625" style="0" customWidth="1"/>
    <col min="7" max="7" width="11.57421875" style="0" bestFit="1" customWidth="1"/>
  </cols>
  <sheetData>
    <row r="3" spans="2:8" ht="15.75">
      <c r="B3" s="10" t="s">
        <v>18</v>
      </c>
      <c r="C3" s="10"/>
      <c r="D3" s="10"/>
      <c r="E3" s="10"/>
      <c r="F3" s="10"/>
      <c r="G3" s="10"/>
      <c r="H3" s="10"/>
    </row>
    <row r="4" ht="16.5">
      <c r="B4" s="8"/>
    </row>
    <row r="5" ht="15.75">
      <c r="B5" s="6"/>
    </row>
    <row r="6" spans="2:11" ht="15.75">
      <c r="B6" s="2" t="s">
        <v>67</v>
      </c>
      <c r="C6" s="2"/>
      <c r="D6" s="2"/>
      <c r="E6" s="2"/>
      <c r="F6" s="2"/>
      <c r="G6" s="2"/>
      <c r="H6" s="2"/>
      <c r="I6" s="2"/>
      <c r="J6" s="2"/>
      <c r="K6" s="2"/>
    </row>
    <row r="7" ht="15.75">
      <c r="B7" s="6"/>
    </row>
    <row r="8" spans="2:11" ht="12.75">
      <c r="B8" s="9" t="s">
        <v>19</v>
      </c>
      <c r="C8" s="9"/>
      <c r="D8" s="9"/>
      <c r="E8" s="9"/>
      <c r="F8" s="9" t="s">
        <v>20</v>
      </c>
      <c r="G8" s="9"/>
      <c r="H8" s="9"/>
      <c r="I8" s="9"/>
      <c r="J8" s="9"/>
      <c r="K8" s="9"/>
    </row>
    <row r="9" ht="9.75" customHeight="1"/>
    <row r="10" spans="2:11" ht="12.75">
      <c r="B10" s="11" t="s">
        <v>21</v>
      </c>
      <c r="C10" s="12"/>
      <c r="D10" s="12"/>
      <c r="E10" s="12"/>
      <c r="F10" s="11" t="s">
        <v>22</v>
      </c>
      <c r="G10" s="12"/>
      <c r="H10" s="12"/>
      <c r="I10" s="12"/>
      <c r="J10" s="12"/>
      <c r="K10" s="12"/>
    </row>
    <row r="11" spans="2:11" ht="12.75">
      <c r="B11" s="11" t="s">
        <v>24</v>
      </c>
      <c r="C11" s="12"/>
      <c r="D11" s="12"/>
      <c r="E11" s="12"/>
      <c r="F11" s="11" t="s">
        <v>23</v>
      </c>
      <c r="G11" s="12"/>
      <c r="H11" s="12"/>
      <c r="I11" s="12"/>
      <c r="J11" s="12"/>
      <c r="K11" s="12"/>
    </row>
    <row r="12" spans="2:11" ht="12.75">
      <c r="B12" s="11" t="s">
        <v>25</v>
      </c>
      <c r="C12" s="12"/>
      <c r="D12" s="12"/>
      <c r="E12" s="12"/>
      <c r="F12" s="11" t="s">
        <v>26</v>
      </c>
      <c r="G12" s="12"/>
      <c r="H12" s="12"/>
      <c r="I12" s="12"/>
      <c r="J12" s="12"/>
      <c r="K12" s="12"/>
    </row>
    <row r="13" ht="15.75">
      <c r="B13" s="6"/>
    </row>
    <row r="14" ht="15.75">
      <c r="B14" s="6"/>
    </row>
    <row r="15" ht="15.75">
      <c r="B15" s="6"/>
    </row>
    <row r="16" ht="15.75">
      <c r="B16" s="6"/>
    </row>
    <row r="17" spans="2:11" ht="15.75">
      <c r="B17" s="2" t="s">
        <v>66</v>
      </c>
      <c r="C17" s="2"/>
      <c r="D17" s="2"/>
      <c r="E17" s="2"/>
      <c r="F17" s="2"/>
      <c r="G17" s="2"/>
      <c r="H17" s="2"/>
      <c r="I17" s="2"/>
      <c r="J17" s="2"/>
      <c r="K17" s="2"/>
    </row>
    <row r="18" ht="15.75">
      <c r="B18" s="6"/>
    </row>
    <row r="20" spans="2:4" ht="12.75">
      <c r="B20" s="11" t="s">
        <v>20</v>
      </c>
      <c r="C20" s="11"/>
      <c r="D20" s="11"/>
    </row>
    <row r="25" spans="2:8" ht="15.75">
      <c r="B25" s="10" t="s">
        <v>27</v>
      </c>
      <c r="C25" s="10"/>
      <c r="D25" s="10"/>
      <c r="E25" s="10"/>
      <c r="F25" s="10"/>
      <c r="G25" s="10"/>
      <c r="H25" s="10"/>
    </row>
    <row r="26" ht="15.75">
      <c r="B26" s="2"/>
    </row>
    <row r="27" ht="15.75">
      <c r="B27" s="2"/>
    </row>
    <row r="28" ht="15.75">
      <c r="B28" s="2"/>
    </row>
    <row r="29" spans="2:7" ht="15.75">
      <c r="B29" s="2" t="s">
        <v>28</v>
      </c>
      <c r="G29" s="13">
        <v>360.7</v>
      </c>
    </row>
    <row r="30" ht="15.75">
      <c r="B30" s="2"/>
    </row>
    <row r="31" ht="15.75">
      <c r="B31" s="2"/>
    </row>
    <row r="32" ht="15.75">
      <c r="B32" s="2"/>
    </row>
    <row r="33" spans="2:7" ht="15.75">
      <c r="B33" s="2" t="s">
        <v>29</v>
      </c>
      <c r="G33" s="13">
        <f>G29+240</f>
        <v>600.7</v>
      </c>
    </row>
    <row r="34" ht="15.75">
      <c r="B34" s="2"/>
    </row>
    <row r="35" ht="15.75">
      <c r="B35" s="2"/>
    </row>
    <row r="36" ht="15.75">
      <c r="B36" s="2"/>
    </row>
    <row r="37" spans="2:7" ht="15.75">
      <c r="B37" s="2" t="s">
        <v>30</v>
      </c>
      <c r="G37" s="15">
        <f>G29-(G41*G29)</f>
        <v>237.8270764727406</v>
      </c>
    </row>
    <row r="38" ht="15.75">
      <c r="B38" s="2"/>
    </row>
    <row r="39" ht="15.75">
      <c r="B39" s="2"/>
    </row>
    <row r="40" ht="15.75">
      <c r="B40" s="2"/>
    </row>
    <row r="41" spans="2:7" ht="15.75">
      <c r="B41" s="2" t="s">
        <v>31</v>
      </c>
      <c r="G41" s="14">
        <f>93.1/273.3</f>
        <v>0.34065129893889495</v>
      </c>
    </row>
    <row r="42" ht="15.75">
      <c r="B42" s="2"/>
    </row>
    <row r="43" ht="15.75">
      <c r="B43" s="2"/>
    </row>
    <row r="44" ht="15.75">
      <c r="B44" s="2"/>
    </row>
    <row r="45" spans="2:7" ht="15.75">
      <c r="B45" s="2" t="s">
        <v>32</v>
      </c>
      <c r="G45" s="15">
        <f>(2595+2240.8-1154.8)/G29</f>
        <v>10.205156639866926</v>
      </c>
    </row>
    <row r="46" ht="15.75">
      <c r="B46" s="2"/>
    </row>
    <row r="47" ht="15.75">
      <c r="B47" s="2"/>
    </row>
    <row r="48" ht="15.75">
      <c r="B48" s="2"/>
    </row>
    <row r="49" spans="2:7" ht="15.75">
      <c r="B49" s="2" t="s">
        <v>33</v>
      </c>
      <c r="G49" s="94">
        <f>2240.8/2595</f>
        <v>0.8635067437379577</v>
      </c>
    </row>
    <row r="54" spans="2:8" ht="15.75">
      <c r="B54" s="10" t="s">
        <v>34</v>
      </c>
      <c r="C54" s="10"/>
      <c r="D54" s="10"/>
      <c r="E54" s="10"/>
      <c r="F54" s="10"/>
      <c r="G54" s="10"/>
      <c r="H54" s="10"/>
    </row>
    <row r="55" ht="15.75">
      <c r="B55" s="2"/>
    </row>
    <row r="56" ht="15.75">
      <c r="B56" s="2" t="s">
        <v>35</v>
      </c>
    </row>
    <row r="58" spans="2:10" ht="12.75">
      <c r="B58" s="11" t="s">
        <v>36</v>
      </c>
      <c r="C58" s="11"/>
      <c r="D58" s="11"/>
      <c r="E58" s="11"/>
      <c r="F58" s="11"/>
      <c r="G58" s="11"/>
      <c r="H58" s="11"/>
      <c r="I58" s="11"/>
      <c r="J58" s="11"/>
    </row>
    <row r="62" spans="2:8" ht="15.75">
      <c r="B62" s="10" t="s">
        <v>37</v>
      </c>
      <c r="C62" s="10"/>
      <c r="D62" s="10"/>
      <c r="E62" s="10"/>
      <c r="F62" s="10"/>
      <c r="G62" s="10"/>
      <c r="H62" s="10"/>
    </row>
    <row r="63" spans="2:8" ht="15.75">
      <c r="B63" s="16"/>
      <c r="C63" s="16"/>
      <c r="D63" s="16"/>
      <c r="E63" s="16"/>
      <c r="F63" s="16"/>
      <c r="G63" s="16"/>
      <c r="H63" s="16"/>
    </row>
    <row r="64" ht="15.75">
      <c r="B64" s="2" t="s">
        <v>38</v>
      </c>
    </row>
    <row r="65" ht="15.75">
      <c r="B65" s="6"/>
    </row>
    <row r="66" spans="2:10" ht="12.75">
      <c r="B66" s="11" t="s">
        <v>39</v>
      </c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 t="s">
        <v>40</v>
      </c>
      <c r="C67" s="11"/>
      <c r="D67" s="11"/>
      <c r="E67" s="11"/>
      <c r="F67" s="11"/>
      <c r="G67" s="11"/>
      <c r="H67" s="11"/>
      <c r="I67" s="11"/>
      <c r="J67" s="11"/>
    </row>
    <row r="71" spans="2:14" ht="15.75">
      <c r="B71" s="10" t="s">
        <v>41</v>
      </c>
      <c r="C71" s="10"/>
      <c r="D71" s="10"/>
      <c r="E71" s="10"/>
      <c r="F71" s="10"/>
      <c r="G71" s="10"/>
      <c r="H71" s="10"/>
      <c r="I71" s="16"/>
      <c r="J71" s="16"/>
      <c r="K71" s="16"/>
      <c r="L71" s="16"/>
      <c r="M71" s="16"/>
      <c r="N71" s="16"/>
    </row>
    <row r="72" spans="2:15" ht="15.75">
      <c r="B72" s="2" t="s">
        <v>42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>
      <c r="B73" s="2"/>
    </row>
    <row r="74" ht="15.75">
      <c r="B74" s="2" t="s">
        <v>43</v>
      </c>
    </row>
    <row r="75" ht="15.75">
      <c r="B75" s="2"/>
    </row>
    <row r="76" ht="12.75">
      <c r="B76" s="14">
        <f>145.8/2240.8</f>
        <v>0.06506604784005712</v>
      </c>
    </row>
    <row r="77" ht="15.75">
      <c r="B77" s="2"/>
    </row>
    <row r="78" ht="16.5">
      <c r="B78" s="17" t="s">
        <v>45</v>
      </c>
    </row>
    <row r="79" ht="16.5">
      <c r="B79" s="17" t="s">
        <v>44</v>
      </c>
    </row>
    <row r="81" spans="2:10" ht="12.75">
      <c r="B81" s="18" t="s">
        <v>46</v>
      </c>
      <c r="C81" s="18"/>
      <c r="D81" s="18"/>
      <c r="E81" s="18"/>
      <c r="F81" s="18"/>
      <c r="G81" s="18"/>
      <c r="H81" s="18"/>
      <c r="I81" s="18"/>
      <c r="J81" s="18"/>
    </row>
    <row r="82" spans="2:10" ht="12.75">
      <c r="B82" s="18" t="s">
        <v>47</v>
      </c>
      <c r="C82" s="18"/>
      <c r="D82" s="18"/>
      <c r="E82" s="18"/>
      <c r="F82" s="18"/>
      <c r="G82" s="18"/>
      <c r="H82" s="18"/>
      <c r="I82" s="18"/>
      <c r="J82" s="18"/>
    </row>
    <row r="86" spans="2:8" ht="15.75">
      <c r="B86" s="10" t="s">
        <v>48</v>
      </c>
      <c r="C86" s="10"/>
      <c r="D86" s="10"/>
      <c r="E86" s="10"/>
      <c r="F86" s="10"/>
      <c r="G86" s="10"/>
      <c r="H86" s="10"/>
    </row>
    <row r="87" ht="15.75">
      <c r="B87" s="2" t="s">
        <v>216</v>
      </c>
    </row>
    <row r="88" ht="15.75">
      <c r="B88" s="2"/>
    </row>
    <row r="89" ht="15.75">
      <c r="B89" s="6" t="s">
        <v>49</v>
      </c>
    </row>
    <row r="90" ht="15.75">
      <c r="B90" s="6" t="s">
        <v>50</v>
      </c>
    </row>
    <row r="91" ht="15.75">
      <c r="B91" s="2"/>
    </row>
    <row r="92" ht="15.75">
      <c r="B92" s="2" t="s">
        <v>51</v>
      </c>
    </row>
    <row r="94" ht="13.5" thickBot="1"/>
    <row r="95" spans="2:8" ht="16.5" customHeight="1">
      <c r="B95" s="32" t="s">
        <v>65</v>
      </c>
      <c r="C95" s="33"/>
      <c r="D95" s="33">
        <v>2009</v>
      </c>
      <c r="E95" s="33">
        <v>2008</v>
      </c>
      <c r="F95" s="33"/>
      <c r="G95" s="33"/>
      <c r="H95" s="34"/>
    </row>
    <row r="96" spans="2:8" ht="5.25" customHeight="1" thickBot="1">
      <c r="B96" s="35"/>
      <c r="C96" s="36"/>
      <c r="D96" s="36"/>
      <c r="E96" s="36"/>
      <c r="F96" s="36"/>
      <c r="G96" s="36"/>
      <c r="H96" s="37"/>
    </row>
    <row r="97" spans="2:8" ht="15">
      <c r="B97" s="20" t="s">
        <v>3</v>
      </c>
      <c r="C97" s="21"/>
      <c r="D97" s="38">
        <v>300</v>
      </c>
      <c r="E97" s="38"/>
      <c r="F97" s="22"/>
      <c r="G97" s="22"/>
      <c r="H97" s="23"/>
    </row>
    <row r="98" spans="2:8" ht="15">
      <c r="B98" s="24" t="s">
        <v>52</v>
      </c>
      <c r="C98" s="25"/>
      <c r="D98" s="39">
        <v>240</v>
      </c>
      <c r="E98" s="39"/>
      <c r="F98" s="26"/>
      <c r="G98" s="26"/>
      <c r="H98" s="27"/>
    </row>
    <row r="99" spans="2:8" ht="15.75" thickBot="1">
      <c r="B99" s="28" t="s">
        <v>53</v>
      </c>
      <c r="C99" s="29"/>
      <c r="D99" s="40">
        <v>561</v>
      </c>
      <c r="E99" s="40"/>
      <c r="F99" s="26"/>
      <c r="G99" s="26"/>
      <c r="H99" s="27"/>
    </row>
    <row r="100" spans="2:8" ht="6.75" customHeight="1" thickBot="1">
      <c r="B100" s="24"/>
      <c r="C100" s="25"/>
      <c r="D100" s="39"/>
      <c r="E100" s="39"/>
      <c r="F100" s="26"/>
      <c r="G100" s="26"/>
      <c r="H100" s="27"/>
    </row>
    <row r="101" spans="2:8" ht="15">
      <c r="B101" s="20" t="s">
        <v>6</v>
      </c>
      <c r="C101" s="21"/>
      <c r="D101" s="38">
        <v>1568</v>
      </c>
      <c r="E101" s="38">
        <v>934.3</v>
      </c>
      <c r="F101" s="26"/>
      <c r="G101" s="26"/>
      <c r="H101" s="27"/>
    </row>
    <row r="102" spans="2:8" ht="15">
      <c r="B102" s="24" t="s">
        <v>1</v>
      </c>
      <c r="C102" s="25"/>
      <c r="D102" s="39">
        <v>1154.8</v>
      </c>
      <c r="E102" s="39">
        <v>651.3</v>
      </c>
      <c r="F102" s="26"/>
      <c r="G102" s="26"/>
      <c r="H102" s="27"/>
    </row>
    <row r="103" spans="2:8" ht="15">
      <c r="B103" s="24" t="s">
        <v>54</v>
      </c>
      <c r="C103" s="25"/>
      <c r="D103" s="39">
        <v>555.5</v>
      </c>
      <c r="E103" s="39">
        <v>367.8</v>
      </c>
      <c r="F103" s="26"/>
      <c r="G103" s="26"/>
      <c r="H103" s="27"/>
    </row>
    <row r="104" spans="2:8" ht="15">
      <c r="B104" s="24" t="s">
        <v>55</v>
      </c>
      <c r="C104" s="25"/>
      <c r="D104" s="39">
        <v>1.9</v>
      </c>
      <c r="E104" s="39">
        <v>14.2</v>
      </c>
      <c r="F104" s="26"/>
      <c r="G104" s="26"/>
      <c r="H104" s="27"/>
    </row>
    <row r="105" spans="2:8" ht="15">
      <c r="B105" s="24" t="s">
        <v>56</v>
      </c>
      <c r="C105" s="25"/>
      <c r="D105" s="39">
        <v>188.9</v>
      </c>
      <c r="E105" s="39">
        <v>185.3</v>
      </c>
      <c r="F105" s="26"/>
      <c r="G105" s="26"/>
      <c r="H105" s="27"/>
    </row>
    <row r="106" spans="2:8" ht="15">
      <c r="B106" s="24" t="s">
        <v>57</v>
      </c>
      <c r="C106" s="25"/>
      <c r="D106" s="39">
        <v>1203.7</v>
      </c>
      <c r="E106" s="39">
        <v>1084.5</v>
      </c>
      <c r="F106" s="26"/>
      <c r="G106" s="26"/>
      <c r="H106" s="27"/>
    </row>
    <row r="107" spans="2:8" ht="15">
      <c r="B107" s="24" t="s">
        <v>7</v>
      </c>
      <c r="C107" s="25"/>
      <c r="D107" s="39">
        <f>D106-D103-D104-D105</f>
        <v>457.4000000000001</v>
      </c>
      <c r="E107" s="39">
        <f>E106-E103-E104-E105</f>
        <v>517.2</v>
      </c>
      <c r="F107" s="26">
        <f>393.8+63.6</f>
        <v>457.40000000000003</v>
      </c>
      <c r="G107" s="26"/>
      <c r="H107" s="27"/>
    </row>
    <row r="108" spans="2:8" ht="15">
      <c r="B108" s="24"/>
      <c r="C108" s="25"/>
      <c r="D108" s="39"/>
      <c r="E108" s="39"/>
      <c r="F108" s="26"/>
      <c r="G108" s="26"/>
      <c r="H108" s="27"/>
    </row>
    <row r="109" spans="2:8" ht="15">
      <c r="B109" s="24" t="s">
        <v>58</v>
      </c>
      <c r="C109" s="25"/>
      <c r="D109" s="39">
        <f>D101-D102-D107</f>
        <v>-44.200000000000045</v>
      </c>
      <c r="E109" s="39">
        <f>E101-E102-E107</f>
        <v>-234.20000000000005</v>
      </c>
      <c r="F109" s="26"/>
      <c r="G109" s="26"/>
      <c r="H109" s="27"/>
    </row>
    <row r="110" spans="2:8" ht="15.75" thickBot="1">
      <c r="B110" s="28" t="s">
        <v>4</v>
      </c>
      <c r="C110" s="29"/>
      <c r="D110" s="110">
        <f>D109-E109</f>
        <v>190</v>
      </c>
      <c r="E110" s="40"/>
      <c r="F110" s="26"/>
      <c r="G110" s="26"/>
      <c r="H110" s="27"/>
    </row>
    <row r="111" spans="2:8" ht="15.75" thickBot="1">
      <c r="B111" s="24"/>
      <c r="C111" s="25"/>
      <c r="D111" s="39"/>
      <c r="E111" s="39"/>
      <c r="F111" s="26"/>
      <c r="G111" s="26"/>
      <c r="H111" s="27"/>
    </row>
    <row r="112" spans="2:8" ht="15">
      <c r="B112" s="20" t="s">
        <v>59</v>
      </c>
      <c r="C112" s="21"/>
      <c r="D112" s="38">
        <f>D104+D105</f>
        <v>190.8</v>
      </c>
      <c r="E112" s="38">
        <f>E104+E105</f>
        <v>199.5</v>
      </c>
      <c r="F112" s="26"/>
      <c r="G112" s="26"/>
      <c r="H112" s="27"/>
    </row>
    <row r="113" spans="2:8" ht="15">
      <c r="B113" s="24" t="s">
        <v>60</v>
      </c>
      <c r="C113" s="25"/>
      <c r="D113" s="39">
        <v>19</v>
      </c>
      <c r="E113" s="39">
        <v>19.4</v>
      </c>
      <c r="F113" s="26"/>
      <c r="G113" s="26"/>
      <c r="H113" s="27"/>
    </row>
    <row r="114" spans="2:8" ht="15">
      <c r="B114" s="24" t="s">
        <v>61</v>
      </c>
      <c r="C114" s="25"/>
      <c r="D114" s="39">
        <v>170</v>
      </c>
      <c r="E114" s="39">
        <v>163</v>
      </c>
      <c r="F114" s="26"/>
      <c r="G114" s="26"/>
      <c r="H114" s="27"/>
    </row>
    <row r="115" spans="2:8" ht="15">
      <c r="B115" s="24" t="s">
        <v>62</v>
      </c>
      <c r="C115" s="25"/>
      <c r="D115" s="39">
        <v>101</v>
      </c>
      <c r="E115" s="39">
        <v>136.2</v>
      </c>
      <c r="F115" s="26"/>
      <c r="G115" s="26"/>
      <c r="H115" s="27"/>
    </row>
    <row r="116" spans="2:8" ht="15">
      <c r="B116" s="24" t="s">
        <v>63</v>
      </c>
      <c r="C116" s="25"/>
      <c r="D116" s="39">
        <f>D112+D113+D114+D115</f>
        <v>480.8</v>
      </c>
      <c r="E116" s="39">
        <f>E112+E113+E114+E115</f>
        <v>518.0999999999999</v>
      </c>
      <c r="F116" s="26"/>
      <c r="G116" s="26"/>
      <c r="H116" s="27"/>
    </row>
    <row r="117" spans="2:8" ht="15.75" thickBot="1">
      <c r="B117" s="28" t="s">
        <v>64</v>
      </c>
      <c r="C117" s="29"/>
      <c r="D117" s="41">
        <f>D116-E116</f>
        <v>-37.2999999999999</v>
      </c>
      <c r="E117" s="40"/>
      <c r="F117" s="26"/>
      <c r="G117" s="26"/>
      <c r="H117" s="27"/>
    </row>
    <row r="118" spans="2:8" ht="7.5" customHeight="1" thickBot="1">
      <c r="B118" s="24"/>
      <c r="C118" s="25"/>
      <c r="D118" s="39"/>
      <c r="E118" s="39"/>
      <c r="F118" s="26"/>
      <c r="G118" s="26"/>
      <c r="H118" s="27"/>
    </row>
    <row r="119" spans="2:8" ht="15.75" thickBot="1">
      <c r="B119" s="42" t="s">
        <v>5</v>
      </c>
      <c r="C119" s="43"/>
      <c r="D119" s="45">
        <f>D97+D98-D99-D110+D117</f>
        <v>-248.2999999999999</v>
      </c>
      <c r="E119" s="44"/>
      <c r="F119" s="30"/>
      <c r="G119" s="30"/>
      <c r="H119" s="31"/>
    </row>
    <row r="122" spans="2:8" ht="15.75">
      <c r="B122" s="10" t="s">
        <v>68</v>
      </c>
      <c r="C122" s="10"/>
      <c r="D122" s="10"/>
      <c r="E122" s="10"/>
      <c r="F122" s="10"/>
      <c r="G122" s="10"/>
      <c r="H122" s="10"/>
    </row>
    <row r="123" spans="2:9" ht="15.75">
      <c r="B123" s="16"/>
      <c r="C123" s="16"/>
      <c r="D123" s="16"/>
      <c r="E123" s="16"/>
      <c r="F123" s="16"/>
      <c r="G123" s="16"/>
      <c r="H123" s="16"/>
      <c r="I123" s="46"/>
    </row>
    <row r="124" ht="15.75">
      <c r="B124" s="2" t="s">
        <v>69</v>
      </c>
    </row>
    <row r="125" ht="15.75">
      <c r="B125" s="2"/>
    </row>
    <row r="127" spans="2:4" ht="15.75">
      <c r="B127" s="47" t="s">
        <v>224</v>
      </c>
      <c r="C127" s="19"/>
      <c r="D127" s="19">
        <f>192.9+393.8</f>
        <v>586.7</v>
      </c>
    </row>
    <row r="128" spans="2:4" ht="15.75">
      <c r="B128" s="19" t="s">
        <v>73</v>
      </c>
      <c r="C128" s="19"/>
      <c r="D128" s="19">
        <v>154.9</v>
      </c>
    </row>
    <row r="129" spans="2:4" ht="15.75">
      <c r="B129" s="19"/>
      <c r="C129" s="19"/>
      <c r="D129" s="19"/>
    </row>
    <row r="130" spans="2:4" ht="15.75">
      <c r="B130" s="19"/>
      <c r="C130" s="19"/>
      <c r="D130" s="19"/>
    </row>
    <row r="131" spans="2:4" ht="15.75">
      <c r="B131" s="19" t="s">
        <v>225</v>
      </c>
      <c r="C131" s="19"/>
      <c r="D131" s="48">
        <f>(D127/D128)-1</f>
        <v>2.7876049063912203</v>
      </c>
    </row>
    <row r="132" spans="2:4" ht="15.75">
      <c r="B132" s="19"/>
      <c r="C132" s="19"/>
      <c r="D132" s="19"/>
    </row>
    <row r="133" ht="15.75">
      <c r="B133" s="2"/>
    </row>
    <row r="134" ht="15.75">
      <c r="B134" s="2" t="s">
        <v>70</v>
      </c>
    </row>
    <row r="135" ht="15.75">
      <c r="B135" s="2"/>
    </row>
    <row r="136" spans="2:4" ht="15.75">
      <c r="B136" s="19" t="s">
        <v>14</v>
      </c>
      <c r="C136" s="19"/>
      <c r="D136" s="49">
        <v>2510</v>
      </c>
    </row>
    <row r="137" ht="15.75">
      <c r="B137" s="2"/>
    </row>
    <row r="138" ht="15.75">
      <c r="B138" s="2"/>
    </row>
    <row r="139" ht="15.75">
      <c r="B139" s="2" t="s">
        <v>71</v>
      </c>
    </row>
    <row r="140" ht="15.75">
      <c r="B140" s="2"/>
    </row>
    <row r="141" spans="2:4" ht="15.75">
      <c r="B141" s="19" t="s">
        <v>221</v>
      </c>
      <c r="C141" s="19"/>
      <c r="D141" s="111">
        <f>2595/D136</f>
        <v>1.0338645418326693</v>
      </c>
    </row>
    <row r="142" ht="15.75">
      <c r="B142" s="2"/>
    </row>
    <row r="143" spans="2:9" ht="12.75">
      <c r="B143" s="11" t="s">
        <v>74</v>
      </c>
      <c r="C143" s="12"/>
      <c r="D143" s="12"/>
      <c r="E143" s="12"/>
      <c r="F143" s="12"/>
      <c r="G143" s="12"/>
      <c r="H143" s="12"/>
      <c r="I143" s="12"/>
    </row>
    <row r="144" ht="15.75">
      <c r="B144" s="2"/>
    </row>
    <row r="145" ht="15.75">
      <c r="B145" s="2"/>
    </row>
    <row r="146" ht="15.75">
      <c r="B146" s="2" t="s">
        <v>72</v>
      </c>
    </row>
    <row r="147" ht="15.75">
      <c r="B147" s="2" t="s">
        <v>217</v>
      </c>
    </row>
    <row r="148" ht="15.75">
      <c r="B148" s="2" t="s">
        <v>218</v>
      </c>
    </row>
    <row r="149" ht="15.75">
      <c r="B149" s="2" t="s">
        <v>75</v>
      </c>
    </row>
    <row r="151" spans="2:6" ht="15.75">
      <c r="B151" s="19" t="s">
        <v>226</v>
      </c>
      <c r="C151" s="19"/>
      <c r="F151" s="51">
        <f>2240.8/(2240.8+2595)</f>
        <v>0.463377310889615</v>
      </c>
    </row>
    <row r="153" spans="2:11" ht="12.75">
      <c r="B153" s="11" t="s">
        <v>76</v>
      </c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11" t="s">
        <v>77</v>
      </c>
      <c r="C154" s="11"/>
      <c r="D154" s="11"/>
      <c r="E154" s="11"/>
      <c r="F154" s="11"/>
      <c r="G154" s="11"/>
      <c r="H154" s="11"/>
      <c r="I154" s="11"/>
      <c r="J154" s="11"/>
      <c r="K154" s="11"/>
    </row>
    <row r="158" spans="2:4" ht="15.75">
      <c r="B158" s="10" t="s">
        <v>78</v>
      </c>
      <c r="C158" s="10"/>
      <c r="D158" s="10"/>
    </row>
    <row r="159" ht="15.75">
      <c r="B159" s="2" t="s">
        <v>79</v>
      </c>
    </row>
    <row r="160" ht="15.75">
      <c r="B160" s="2"/>
    </row>
    <row r="161" ht="15.75">
      <c r="B161" s="2"/>
    </row>
    <row r="162" spans="2:4" ht="15.75">
      <c r="B162" s="58" t="s">
        <v>220</v>
      </c>
      <c r="C162" s="12"/>
      <c r="D162" s="12"/>
    </row>
    <row r="163" spans="2:4" ht="15.75">
      <c r="B163" s="58" t="s">
        <v>172</v>
      </c>
      <c r="C163" s="12"/>
      <c r="D163" s="12"/>
    </row>
    <row r="164" spans="2:4" ht="15.75">
      <c r="B164" s="58" t="s">
        <v>219</v>
      </c>
      <c r="C164" s="12"/>
      <c r="D164" s="12"/>
    </row>
    <row r="165" ht="15.75">
      <c r="B165" s="2"/>
    </row>
    <row r="166" ht="15.75">
      <c r="B166" s="2"/>
    </row>
    <row r="167" ht="15.75">
      <c r="B167" s="2"/>
    </row>
    <row r="168" ht="15.75">
      <c r="B168" s="2" t="s">
        <v>80</v>
      </c>
    </row>
    <row r="169" ht="16.5" thickBot="1">
      <c r="B169" s="2"/>
    </row>
    <row r="170" spans="2:5" ht="12.75">
      <c r="B170" s="32" t="s">
        <v>189</v>
      </c>
      <c r="C170" s="33"/>
      <c r="D170" s="33" t="s">
        <v>186</v>
      </c>
      <c r="E170" s="33" t="s">
        <v>187</v>
      </c>
    </row>
    <row r="171" spans="2:5" ht="9.75" customHeight="1" thickBot="1">
      <c r="B171" s="63"/>
      <c r="C171" s="36"/>
      <c r="D171" s="99"/>
      <c r="E171" s="100"/>
    </row>
    <row r="172" spans="2:5" ht="15.75">
      <c r="B172" s="95" t="s">
        <v>182</v>
      </c>
      <c r="C172" s="96"/>
      <c r="D172" s="101" t="s">
        <v>188</v>
      </c>
      <c r="E172" s="102"/>
    </row>
    <row r="173" spans="2:5" ht="15.75">
      <c r="B173" s="63" t="s">
        <v>14</v>
      </c>
      <c r="C173" s="36"/>
      <c r="D173" s="103" t="s">
        <v>188</v>
      </c>
      <c r="E173" s="104" t="s">
        <v>188</v>
      </c>
    </row>
    <row r="174" spans="2:5" ht="15.75">
      <c r="B174" s="63" t="s">
        <v>183</v>
      </c>
      <c r="C174" s="36"/>
      <c r="D174" s="103" t="s">
        <v>188</v>
      </c>
      <c r="E174" s="104" t="s">
        <v>188</v>
      </c>
    </row>
    <row r="175" spans="2:5" ht="15.75">
      <c r="B175" s="63" t="s">
        <v>184</v>
      </c>
      <c r="C175" s="36"/>
      <c r="D175" s="103" t="s">
        <v>188</v>
      </c>
      <c r="E175" s="105"/>
    </row>
    <row r="176" spans="2:5" ht="16.5" thickBot="1">
      <c r="B176" s="97" t="s">
        <v>185</v>
      </c>
      <c r="C176" s="98"/>
      <c r="D176" s="106" t="s">
        <v>188</v>
      </c>
      <c r="E176" s="107" t="s">
        <v>188</v>
      </c>
    </row>
    <row r="177" ht="15.75">
      <c r="B177" s="2"/>
    </row>
    <row r="178" ht="15.75">
      <c r="B178" s="2"/>
    </row>
    <row r="179" ht="15.75">
      <c r="B179" s="2" t="s">
        <v>81</v>
      </c>
    </row>
    <row r="180" ht="15.75">
      <c r="B180" s="2"/>
    </row>
    <row r="181" spans="2:7" ht="15.75">
      <c r="B181" s="108" t="s">
        <v>192</v>
      </c>
      <c r="C181" s="12"/>
      <c r="D181" s="12"/>
      <c r="E181" s="12"/>
      <c r="F181" s="12"/>
      <c r="G181" s="12"/>
    </row>
    <row r="182" spans="2:7" ht="15.75">
      <c r="B182" s="67" t="s">
        <v>193</v>
      </c>
      <c r="C182" s="12"/>
      <c r="D182" s="12"/>
      <c r="E182" s="12"/>
      <c r="F182" s="12"/>
      <c r="G182" s="12"/>
    </row>
    <row r="183" spans="2:7" ht="15.75">
      <c r="B183" s="67" t="s">
        <v>194</v>
      </c>
      <c r="C183" s="12"/>
      <c r="D183" s="12"/>
      <c r="E183" s="12"/>
      <c r="F183" s="12"/>
      <c r="G183" s="12"/>
    </row>
    <row r="184" spans="2:7" ht="15.75">
      <c r="B184" s="58"/>
      <c r="C184" s="12"/>
      <c r="D184" s="12"/>
      <c r="E184" s="12"/>
      <c r="F184" s="12"/>
      <c r="G184" s="12"/>
    </row>
    <row r="185" spans="2:7" ht="15.75">
      <c r="B185" s="108" t="s">
        <v>195</v>
      </c>
      <c r="C185" s="12"/>
      <c r="D185" s="12"/>
      <c r="E185" s="12"/>
      <c r="F185" s="12"/>
      <c r="G185" s="12"/>
    </row>
    <row r="186" spans="2:7" ht="15.75">
      <c r="B186" s="67" t="s">
        <v>196</v>
      </c>
      <c r="C186" s="12"/>
      <c r="D186" s="12"/>
      <c r="E186" s="12"/>
      <c r="F186" s="12"/>
      <c r="G186" s="12"/>
    </row>
    <row r="187" spans="2:7" ht="15.75">
      <c r="B187" s="67" t="s">
        <v>197</v>
      </c>
      <c r="C187" s="12"/>
      <c r="D187" s="12"/>
      <c r="E187" s="12"/>
      <c r="F187" s="12"/>
      <c r="G187" s="12"/>
    </row>
    <row r="188" ht="15.75">
      <c r="B188" s="2"/>
    </row>
    <row r="189" ht="15.75">
      <c r="B189" s="2"/>
    </row>
    <row r="190" ht="15.75">
      <c r="B190" s="2" t="s">
        <v>214</v>
      </c>
    </row>
    <row r="191" ht="15.75">
      <c r="B191" s="2" t="s">
        <v>215</v>
      </c>
    </row>
    <row r="192" ht="15.75">
      <c r="B192" s="2"/>
    </row>
    <row r="194" spans="2:13" ht="12.75">
      <c r="B194" s="11" t="s">
        <v>205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1" t="s">
        <v>190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1" t="s">
        <v>191</v>
      </c>
      <c r="C196" s="11"/>
      <c r="D196" s="11"/>
      <c r="E196" s="11"/>
      <c r="F196" s="11"/>
      <c r="G196" s="11"/>
      <c r="H196" s="11"/>
      <c r="I196" s="11"/>
      <c r="J196" s="11"/>
      <c r="K196" s="12"/>
      <c r="L196" s="12"/>
      <c r="M196" s="12"/>
    </row>
    <row r="197" spans="2:10" ht="12.75">
      <c r="B197" s="11" t="s">
        <v>227</v>
      </c>
      <c r="C197" s="11"/>
      <c r="D197" s="11"/>
      <c r="E197" s="11"/>
      <c r="F197" s="11"/>
      <c r="G197" s="11"/>
      <c r="H197" s="11"/>
      <c r="I197" s="11"/>
      <c r="J197" s="11"/>
    </row>
  </sheetData>
  <sheetProtection/>
  <printOptions/>
  <pageMargins left="0.787401575" right="0.787401575" top="0.984251969" bottom="0.984251969" header="0.4921259845" footer="0.4921259845"/>
  <pageSetup orientation="portrait" paperSize="9" scale="47" r:id="rId2"/>
  <rowBreaks count="1" manualBreakCount="1">
    <brk id="93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124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7.140625" style="0" customWidth="1"/>
    <col min="2" max="2" width="27.00390625" style="0" customWidth="1"/>
    <col min="3" max="3" width="12.8515625" style="0" customWidth="1"/>
    <col min="4" max="4" width="11.57421875" style="0" bestFit="1" customWidth="1"/>
    <col min="5" max="5" width="13.140625" style="0" bestFit="1" customWidth="1"/>
  </cols>
  <sheetData>
    <row r="7" spans="2:15" ht="16.5">
      <c r="B7" s="10" t="s">
        <v>86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15.75">
      <c r="B8" s="10" t="s">
        <v>85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15.75">
      <c r="B9" s="2"/>
    </row>
    <row r="10" ht="15.75">
      <c r="B10" s="6" t="s">
        <v>9</v>
      </c>
    </row>
    <row r="11" ht="15.75">
      <c r="B11" s="6" t="s">
        <v>82</v>
      </c>
    </row>
    <row r="12" ht="15.75">
      <c r="B12" s="6" t="s">
        <v>83</v>
      </c>
    </row>
    <row r="13" ht="15.75">
      <c r="B13" s="6" t="s">
        <v>84</v>
      </c>
    </row>
    <row r="14" ht="15.75">
      <c r="B14" s="2"/>
    </row>
    <row r="15" spans="2:4" ht="15">
      <c r="B15" s="1" t="s">
        <v>87</v>
      </c>
      <c r="C15" s="1"/>
      <c r="D15" s="1">
        <v>1.14</v>
      </c>
    </row>
    <row r="16" spans="2:4" ht="15">
      <c r="B16" s="1" t="s">
        <v>2</v>
      </c>
      <c r="C16" s="1"/>
      <c r="D16" s="1">
        <v>0.3</v>
      </c>
    </row>
    <row r="17" spans="2:4" ht="15">
      <c r="B17" s="1" t="s">
        <v>88</v>
      </c>
      <c r="C17" s="1"/>
      <c r="D17" s="1">
        <f>678/1.25</f>
        <v>542.4</v>
      </c>
    </row>
    <row r="18" spans="2:4" ht="15">
      <c r="B18" s="1" t="s">
        <v>8</v>
      </c>
      <c r="C18" s="1"/>
      <c r="D18" s="1">
        <v>237</v>
      </c>
    </row>
    <row r="19" spans="2:4" ht="15">
      <c r="B19" s="1"/>
      <c r="C19" s="1"/>
      <c r="D19" s="1"/>
    </row>
    <row r="20" spans="2:4" ht="15.75">
      <c r="B20" s="1" t="s">
        <v>89</v>
      </c>
      <c r="C20" s="1"/>
      <c r="D20" s="52">
        <f>D15/(1+(1-D16)*D17/D18)</f>
        <v>0.4381202568593112</v>
      </c>
    </row>
    <row r="21" spans="2:5" ht="15.75">
      <c r="B21" s="1"/>
      <c r="C21" s="112"/>
      <c r="D21" s="113"/>
      <c r="E21" s="114"/>
    </row>
    <row r="22" spans="2:5" ht="15.75">
      <c r="B22" s="1" t="s">
        <v>222</v>
      </c>
      <c r="C22" s="112"/>
      <c r="D22" s="113"/>
      <c r="E22" s="114"/>
    </row>
    <row r="23" spans="2:5" ht="15.75">
      <c r="B23" s="19" t="s">
        <v>87</v>
      </c>
      <c r="C23" s="112"/>
      <c r="D23" s="115" t="s">
        <v>223</v>
      </c>
      <c r="E23" s="114"/>
    </row>
    <row r="24" spans="2:5" ht="15.75">
      <c r="B24" s="1"/>
      <c r="C24" s="112"/>
      <c r="D24" s="113"/>
      <c r="E24" s="114"/>
    </row>
    <row r="25" spans="2:5" ht="15.75">
      <c r="B25" s="1"/>
      <c r="C25" s="112"/>
      <c r="D25" s="113"/>
      <c r="E25" s="114"/>
    </row>
    <row r="26" spans="2:5" ht="15">
      <c r="B26" s="1"/>
      <c r="C26" s="112"/>
      <c r="D26" s="112"/>
      <c r="E26" s="114"/>
    </row>
    <row r="27" spans="2:4" ht="15">
      <c r="B27" s="1" t="s">
        <v>90</v>
      </c>
      <c r="C27" s="1"/>
      <c r="D27" s="54">
        <f>'Section 1'!G41</f>
        <v>0.34065129893889495</v>
      </c>
    </row>
    <row r="28" spans="2:4" ht="15">
      <c r="B28" s="1" t="s">
        <v>88</v>
      </c>
      <c r="C28" s="1"/>
      <c r="D28" s="1">
        <v>2240.8</v>
      </c>
    </row>
    <row r="29" spans="2:4" ht="15">
      <c r="B29" s="1" t="s">
        <v>8</v>
      </c>
      <c r="C29" s="1"/>
      <c r="D29" s="1">
        <v>2595</v>
      </c>
    </row>
    <row r="30" spans="2:4" ht="15">
      <c r="B30" s="1"/>
      <c r="C30" s="1"/>
      <c r="D30" s="1"/>
    </row>
    <row r="31" spans="2:4" ht="15.75">
      <c r="B31" s="1" t="s">
        <v>91</v>
      </c>
      <c r="C31" s="1"/>
      <c r="D31" s="53">
        <f>D20*(1+(1-D27)*(D28/D29))</f>
        <v>0.6875649231790811</v>
      </c>
    </row>
    <row r="35" spans="2:9" ht="15.75">
      <c r="B35" s="10" t="s">
        <v>92</v>
      </c>
      <c r="C35" s="10"/>
      <c r="D35" s="10"/>
      <c r="E35" s="10"/>
      <c r="F35" s="10"/>
      <c r="G35" s="10"/>
      <c r="H35" s="10"/>
      <c r="I35" s="10"/>
    </row>
    <row r="36" ht="15.75">
      <c r="B36" s="2"/>
    </row>
    <row r="37" ht="15.75">
      <c r="B37" s="109" t="s">
        <v>206</v>
      </c>
    </row>
    <row r="38" ht="15.75">
      <c r="B38" s="109" t="s">
        <v>207</v>
      </c>
    </row>
    <row r="39" ht="15.75">
      <c r="B39" s="109" t="s">
        <v>208</v>
      </c>
    </row>
    <row r="40" ht="15.75">
      <c r="B40" s="2"/>
    </row>
    <row r="41" ht="15.75">
      <c r="B41" s="109" t="s">
        <v>209</v>
      </c>
    </row>
    <row r="42" ht="15.75">
      <c r="B42" s="109" t="s">
        <v>210</v>
      </c>
    </row>
    <row r="43" ht="15.75">
      <c r="B43" s="109" t="s">
        <v>211</v>
      </c>
    </row>
    <row r="44" ht="15.75">
      <c r="B44" s="2"/>
    </row>
    <row r="45" ht="15.75">
      <c r="B45" s="2"/>
    </row>
    <row r="46" spans="2:13" ht="15.75">
      <c r="B46" s="10" t="s">
        <v>96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ht="15.75">
      <c r="B47" s="55"/>
    </row>
    <row r="48" ht="15.75">
      <c r="B48" s="2" t="s">
        <v>93</v>
      </c>
    </row>
    <row r="49" ht="15.75">
      <c r="B49" s="2"/>
    </row>
    <row r="50" spans="2:3" ht="15.75">
      <c r="B50" s="2" t="s">
        <v>94</v>
      </c>
      <c r="C50" s="15">
        <f>2595/180.2</f>
        <v>14.400665926748058</v>
      </c>
    </row>
    <row r="51" ht="15.75">
      <c r="B51" s="2"/>
    </row>
    <row r="52" ht="15.75">
      <c r="B52" s="2"/>
    </row>
    <row r="53" ht="15.75">
      <c r="B53" s="2"/>
    </row>
    <row r="54" spans="2:3" ht="15.75">
      <c r="B54" s="2" t="s">
        <v>95</v>
      </c>
      <c r="C54" s="15">
        <f>2595/2510</f>
        <v>1.0338645418326693</v>
      </c>
    </row>
    <row r="55" ht="15.75">
      <c r="B55" s="2"/>
    </row>
    <row r="56" ht="15.75">
      <c r="B56" s="2"/>
    </row>
    <row r="57" spans="2:10" ht="15.75">
      <c r="B57" s="58" t="s">
        <v>212</v>
      </c>
      <c r="C57" s="12"/>
      <c r="D57" s="12"/>
      <c r="E57" s="12"/>
      <c r="F57" s="12"/>
      <c r="G57" s="12"/>
      <c r="H57" s="12"/>
      <c r="I57" s="12"/>
      <c r="J57" s="12"/>
    </row>
    <row r="58" spans="2:10" ht="15.75">
      <c r="B58" s="58" t="s">
        <v>213</v>
      </c>
      <c r="C58" s="12"/>
      <c r="D58" s="12"/>
      <c r="E58" s="12"/>
      <c r="F58" s="12"/>
      <c r="G58" s="12"/>
      <c r="H58" s="12"/>
      <c r="I58" s="12"/>
      <c r="J58" s="12"/>
    </row>
    <row r="59" ht="15.75">
      <c r="B59" s="2"/>
    </row>
    <row r="60" ht="15.75">
      <c r="B60" s="2"/>
    </row>
    <row r="61" spans="2:8" ht="15.75">
      <c r="B61" s="10" t="s">
        <v>97</v>
      </c>
      <c r="C61" s="10"/>
      <c r="D61" s="10"/>
      <c r="E61" s="10"/>
      <c r="F61" s="10"/>
      <c r="G61" s="10"/>
      <c r="H61" s="10"/>
    </row>
    <row r="63" ht="16.5">
      <c r="B63" s="17" t="s">
        <v>98</v>
      </c>
    </row>
    <row r="64" spans="2:3" ht="15.75">
      <c r="B64" s="2" t="s">
        <v>99</v>
      </c>
      <c r="C64" s="2" t="s">
        <v>100</v>
      </c>
    </row>
    <row r="65" spans="2:3" ht="15.75">
      <c r="B65" s="2" t="s">
        <v>99</v>
      </c>
      <c r="C65" s="2" t="s">
        <v>101</v>
      </c>
    </row>
    <row r="66" spans="2:3" ht="15.75">
      <c r="B66" s="2" t="s">
        <v>99</v>
      </c>
      <c r="C66" s="2" t="s">
        <v>102</v>
      </c>
    </row>
    <row r="67" spans="2:3" ht="15.75">
      <c r="B67" s="2" t="s">
        <v>99</v>
      </c>
      <c r="C67" s="2" t="s">
        <v>103</v>
      </c>
    </row>
    <row r="68" spans="2:3" ht="15.75">
      <c r="B68" s="2" t="s">
        <v>99</v>
      </c>
      <c r="C68" s="2" t="s">
        <v>104</v>
      </c>
    </row>
    <row r="69" spans="2:3" ht="15.75">
      <c r="B69" s="2" t="s">
        <v>99</v>
      </c>
      <c r="C69" s="2" t="s">
        <v>105</v>
      </c>
    </row>
    <row r="70" spans="2:3" ht="15.75">
      <c r="B70" s="2" t="s">
        <v>99</v>
      </c>
      <c r="C70" s="2" t="s">
        <v>106</v>
      </c>
    </row>
    <row r="71" spans="2:3" ht="15.75">
      <c r="B71" s="2" t="s">
        <v>99</v>
      </c>
      <c r="C71" s="2" t="s">
        <v>107</v>
      </c>
    </row>
    <row r="72" spans="2:3" ht="15.75">
      <c r="B72" s="2" t="s">
        <v>99</v>
      </c>
      <c r="C72" s="2" t="s">
        <v>108</v>
      </c>
    </row>
    <row r="75" ht="15.75">
      <c r="B75" s="2" t="s">
        <v>109</v>
      </c>
    </row>
    <row r="76" ht="15.75">
      <c r="B76" s="2"/>
    </row>
    <row r="77" ht="16.5" thickBot="1">
      <c r="B77" s="2"/>
    </row>
    <row r="78" spans="2:8" ht="12.75">
      <c r="B78" s="32"/>
      <c r="C78" s="33">
        <v>2009</v>
      </c>
      <c r="D78" s="33">
        <v>2010</v>
      </c>
      <c r="E78" s="33">
        <f>D78+1</f>
        <v>2011</v>
      </c>
      <c r="F78" s="32">
        <f>E78+1</f>
        <v>2012</v>
      </c>
      <c r="G78" s="33">
        <f>F78+1</f>
        <v>2013</v>
      </c>
      <c r="H78" s="33">
        <f>G78+1</f>
        <v>2014</v>
      </c>
    </row>
    <row r="79" ht="10.5" customHeight="1">
      <c r="B79" s="2"/>
    </row>
    <row r="80" spans="2:8" ht="15.75">
      <c r="B80" s="2" t="s">
        <v>5</v>
      </c>
      <c r="D80">
        <v>0.2</v>
      </c>
      <c r="E80">
        <v>0.4</v>
      </c>
      <c r="F80">
        <v>0.7</v>
      </c>
      <c r="G80">
        <v>1.1</v>
      </c>
      <c r="H80">
        <v>1.6</v>
      </c>
    </row>
    <row r="81" spans="2:3" ht="15.75">
      <c r="B81" s="2" t="s">
        <v>115</v>
      </c>
      <c r="C81" s="56">
        <f>NPV(0.09,D80,E80,F80,G80,H80)</f>
        <v>2.879844622130548</v>
      </c>
    </row>
    <row r="82" spans="2:8" ht="15.75">
      <c r="B82" s="2" t="s">
        <v>116</v>
      </c>
      <c r="H82" s="56">
        <f>H80/(0.09-0.02)</f>
        <v>22.85714285714286</v>
      </c>
    </row>
    <row r="83" spans="2:3" ht="15.75">
      <c r="B83" s="2" t="s">
        <v>117</v>
      </c>
      <c r="C83" s="56">
        <f>H82/(1+0.09)^5</f>
        <v>14.855574543962181</v>
      </c>
    </row>
    <row r="84" spans="2:3" ht="15.75">
      <c r="B84" s="2" t="s">
        <v>118</v>
      </c>
      <c r="C84" s="56">
        <f>C81+C83</f>
        <v>17.73541916609273</v>
      </c>
    </row>
    <row r="85" spans="2:3" ht="15.75">
      <c r="B85" s="2" t="s">
        <v>119</v>
      </c>
      <c r="C85" s="3">
        <v>2.2408</v>
      </c>
    </row>
    <row r="86" spans="2:3" ht="15.75">
      <c r="B86" s="2" t="s">
        <v>1</v>
      </c>
      <c r="C86">
        <v>1.1548</v>
      </c>
    </row>
    <row r="87" spans="2:3" ht="15.75">
      <c r="B87" s="2" t="s">
        <v>120</v>
      </c>
      <c r="C87" s="57">
        <f>C84-C85+C86</f>
        <v>16.64941916609273</v>
      </c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 t="s">
        <v>110</v>
      </c>
    </row>
    <row r="93" ht="15.75">
      <c r="B93" s="2"/>
    </row>
    <row r="94" spans="2:8" ht="15.75">
      <c r="B94" s="58" t="s">
        <v>121</v>
      </c>
      <c r="C94" s="12"/>
      <c r="D94" s="12"/>
      <c r="E94" s="12"/>
      <c r="F94" s="12"/>
      <c r="G94" s="12"/>
      <c r="H94" s="12"/>
    </row>
    <row r="95" ht="15.75">
      <c r="B95" s="2"/>
    </row>
    <row r="96" ht="15.75">
      <c r="B96" s="2"/>
    </row>
    <row r="97" ht="15.75">
      <c r="B97" s="2" t="s">
        <v>122</v>
      </c>
    </row>
    <row r="98" ht="15.75">
      <c r="B98" s="2" t="s">
        <v>123</v>
      </c>
    </row>
    <row r="99" ht="15.75">
      <c r="B99" s="2"/>
    </row>
    <row r="100" spans="2:3" ht="15.75">
      <c r="B100" s="58" t="s">
        <v>124</v>
      </c>
      <c r="C100" s="12"/>
    </row>
    <row r="101" spans="2:3" ht="15.75">
      <c r="B101" s="58" t="s">
        <v>125</v>
      </c>
      <c r="C101" s="59">
        <f>(H80/D80)^(1/4)-1</f>
        <v>0.681792830507429</v>
      </c>
    </row>
    <row r="102" ht="15.75">
      <c r="B102" s="2"/>
    </row>
    <row r="103" ht="15.75">
      <c r="B103" s="2"/>
    </row>
    <row r="104" ht="15.75">
      <c r="B104" s="2"/>
    </row>
    <row r="105" ht="15.75">
      <c r="B105" s="2"/>
    </row>
    <row r="106" ht="15.75">
      <c r="B106" s="2" t="s">
        <v>228</v>
      </c>
    </row>
    <row r="107" ht="15.75">
      <c r="B107" s="2"/>
    </row>
    <row r="108" ht="15.75">
      <c r="B108" s="2"/>
    </row>
    <row r="109" ht="15.75">
      <c r="B109" s="2"/>
    </row>
    <row r="110" ht="15.75">
      <c r="B110" s="2"/>
    </row>
    <row r="111" ht="15.75">
      <c r="B111" s="2"/>
    </row>
    <row r="112" ht="15.75">
      <c r="B112" s="2"/>
    </row>
    <row r="113" ht="15.75">
      <c r="B113" s="2"/>
    </row>
    <row r="114" ht="15.75">
      <c r="B114" s="2"/>
    </row>
    <row r="115" ht="15.75">
      <c r="B115" s="2"/>
    </row>
    <row r="116" ht="15.75">
      <c r="B116" s="2"/>
    </row>
    <row r="117" ht="15.75">
      <c r="B117" s="2"/>
    </row>
    <row r="118" spans="2:8" ht="15.75">
      <c r="B118" s="10" t="s">
        <v>111</v>
      </c>
      <c r="C118" s="10"/>
      <c r="D118" s="10"/>
      <c r="E118" s="10"/>
      <c r="F118" s="10"/>
      <c r="G118" s="10"/>
      <c r="H118" s="10"/>
    </row>
    <row r="119" spans="2:9" ht="15.75">
      <c r="B119" s="16"/>
      <c r="C119" s="16"/>
      <c r="D119" s="16"/>
      <c r="E119" s="16"/>
      <c r="F119" s="16"/>
      <c r="G119" s="16"/>
      <c r="H119" s="16"/>
      <c r="I119" s="46"/>
    </row>
    <row r="120" ht="15.75">
      <c r="B120" s="2" t="s">
        <v>113</v>
      </c>
    </row>
    <row r="121" ht="15.75">
      <c r="B121" s="2" t="s">
        <v>112</v>
      </c>
    </row>
    <row r="124" spans="2:3" ht="12.75">
      <c r="B124" s="13" t="s">
        <v>114</v>
      </c>
      <c r="C124" s="14">
        <f>(335.4/120)^(1/5)-1</f>
        <v>0.2282205582850696</v>
      </c>
    </row>
  </sheetData>
  <sheetProtection/>
  <printOptions/>
  <pageMargins left="0.787401575" right="0.787401575" top="0.984251969" bottom="0.984251969" header="0.4921259845" footer="0.4921259845"/>
  <pageSetup orientation="portrait" paperSize="9" scale="42" r:id="rId2"/>
  <rowBreaks count="1" manualBreakCount="1">
    <brk id="105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I118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2" max="2" width="16.8515625" style="0" customWidth="1"/>
    <col min="6" max="6" width="3.57421875" style="0" customWidth="1"/>
  </cols>
  <sheetData>
    <row r="7" spans="2:6" ht="19.5">
      <c r="B7" s="10" t="s">
        <v>126</v>
      </c>
      <c r="C7" s="10"/>
      <c r="D7" s="10"/>
      <c r="E7" s="10"/>
      <c r="F7" s="10"/>
    </row>
    <row r="8" spans="2:6" s="46" customFormat="1" ht="15.75">
      <c r="B8" s="16"/>
      <c r="C8" s="16"/>
      <c r="D8" s="16"/>
      <c r="E8" s="16"/>
      <c r="F8" s="16"/>
    </row>
    <row r="9" spans="2:6" ht="17.25">
      <c r="B9" s="10" t="s">
        <v>127</v>
      </c>
      <c r="C9" s="10"/>
      <c r="D9" s="10"/>
      <c r="E9" s="10"/>
      <c r="F9" s="10"/>
    </row>
    <row r="10" ht="15.75">
      <c r="B10" s="2"/>
    </row>
    <row r="11" ht="15.75">
      <c r="B11" s="2" t="s">
        <v>141</v>
      </c>
    </row>
    <row r="12" ht="15.75">
      <c r="B12" s="2" t="s">
        <v>142</v>
      </c>
    </row>
    <row r="13" ht="15.75">
      <c r="B13" s="2" t="s">
        <v>143</v>
      </c>
    </row>
    <row r="14" ht="15.75">
      <c r="B14" s="2" t="s">
        <v>144</v>
      </c>
    </row>
    <row r="15" ht="15.75">
      <c r="B15" s="2"/>
    </row>
    <row r="16" ht="15.75">
      <c r="B16" s="62" t="s">
        <v>166</v>
      </c>
    </row>
    <row r="17" ht="16.5" thickBot="1">
      <c r="B17" s="2"/>
    </row>
    <row r="18" spans="2:3" ht="12.75">
      <c r="B18" s="33" t="s">
        <v>65</v>
      </c>
      <c r="C18" s="33">
        <v>2009</v>
      </c>
    </row>
    <row r="19" spans="2:3" ht="6" customHeight="1" thickBot="1">
      <c r="B19" s="63"/>
      <c r="C19" s="37"/>
    </row>
    <row r="20" spans="2:3" ht="15">
      <c r="B20" s="20" t="s">
        <v>162</v>
      </c>
      <c r="C20" s="66">
        <f>'Section 1'!G33/1000</f>
        <v>0.6007</v>
      </c>
    </row>
    <row r="21" spans="2:3" ht="15">
      <c r="B21" s="24" t="s">
        <v>163</v>
      </c>
      <c r="C21" s="64">
        <v>5</v>
      </c>
    </row>
    <row r="22" spans="2:3" ht="15">
      <c r="B22" s="24" t="s">
        <v>164</v>
      </c>
      <c r="C22" s="64">
        <f>C20*C21</f>
        <v>3.0035</v>
      </c>
    </row>
    <row r="23" spans="2:3" ht="15">
      <c r="B23" s="24" t="s">
        <v>119</v>
      </c>
      <c r="C23" s="64">
        <f>'Section 2'!C85</f>
        <v>2.2408</v>
      </c>
    </row>
    <row r="24" spans="2:3" ht="15">
      <c r="B24" s="24" t="s">
        <v>1</v>
      </c>
      <c r="C24" s="64">
        <f>'Section 2'!C86</f>
        <v>1.1548</v>
      </c>
    </row>
    <row r="25" spans="2:3" ht="15.75" thickBot="1">
      <c r="B25" s="28" t="s">
        <v>165</v>
      </c>
      <c r="C25" s="65">
        <f>C22-C23+C24</f>
        <v>1.9174999999999998</v>
      </c>
    </row>
    <row r="26" ht="15.75">
      <c r="B26" s="2"/>
    </row>
    <row r="27" ht="15.75">
      <c r="B27" s="2"/>
    </row>
    <row r="28" ht="15.75">
      <c r="B28" s="4" t="s">
        <v>128</v>
      </c>
    </row>
    <row r="29" ht="15.75">
      <c r="B29" s="2"/>
    </row>
    <row r="30" spans="2:8" ht="15.75">
      <c r="B30" s="67" t="s">
        <v>169</v>
      </c>
      <c r="C30" s="12"/>
      <c r="D30" s="12"/>
      <c r="E30" s="12"/>
      <c r="F30" s="12"/>
      <c r="G30" s="12"/>
      <c r="H30" s="12"/>
    </row>
    <row r="31" spans="2:8" ht="15.75">
      <c r="B31" s="67" t="s">
        <v>167</v>
      </c>
      <c r="C31" s="12"/>
      <c r="D31" s="12"/>
      <c r="E31" s="12"/>
      <c r="F31" s="12"/>
      <c r="G31" s="12"/>
      <c r="H31" s="12"/>
    </row>
    <row r="32" spans="2:8" ht="15.75">
      <c r="B32" s="67" t="s">
        <v>168</v>
      </c>
      <c r="C32" s="12"/>
      <c r="D32" s="12"/>
      <c r="E32" s="12"/>
      <c r="F32" s="12"/>
      <c r="G32" s="12"/>
      <c r="H32" s="12"/>
    </row>
    <row r="33" spans="2:8" ht="15.75">
      <c r="B33" s="58"/>
      <c r="C33" s="12"/>
      <c r="D33" s="12"/>
      <c r="E33" s="12"/>
      <c r="F33" s="12"/>
      <c r="G33" s="12"/>
      <c r="H33" s="12"/>
    </row>
    <row r="34" ht="15.75">
      <c r="B34" s="2"/>
    </row>
    <row r="35" ht="15.75">
      <c r="B35" s="2"/>
    </row>
    <row r="36" ht="15.75">
      <c r="B36" s="2"/>
    </row>
    <row r="37" ht="15.75">
      <c r="B37" s="4" t="s">
        <v>129</v>
      </c>
    </row>
    <row r="38" ht="15.75">
      <c r="B38" s="2"/>
    </row>
    <row r="39" ht="15.75">
      <c r="B39" s="58" t="s">
        <v>13</v>
      </c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spans="2:8" ht="17.25">
      <c r="B45" s="10" t="s">
        <v>130</v>
      </c>
      <c r="C45" s="10"/>
      <c r="D45" s="10"/>
      <c r="E45" s="10"/>
      <c r="F45" s="10"/>
      <c r="G45" s="10"/>
      <c r="H45" s="10"/>
    </row>
    <row r="46" ht="15.75">
      <c r="B46" s="2"/>
    </row>
    <row r="48" ht="15.75">
      <c r="B48" s="2" t="s">
        <v>150</v>
      </c>
    </row>
    <row r="49" ht="15.75">
      <c r="B49" s="2" t="s">
        <v>151</v>
      </c>
    </row>
    <row r="50" ht="15.75">
      <c r="B50" s="2" t="s">
        <v>152</v>
      </c>
    </row>
    <row r="51" ht="15.75">
      <c r="B51" s="2" t="s">
        <v>153</v>
      </c>
    </row>
    <row r="52" ht="15.75">
      <c r="B52" s="2"/>
    </row>
    <row r="53" ht="15.75">
      <c r="B53" s="2"/>
    </row>
    <row r="54" spans="2:9" ht="12.75">
      <c r="B54" s="82" t="s">
        <v>181</v>
      </c>
      <c r="C54" s="82" t="s">
        <v>173</v>
      </c>
      <c r="D54" s="82"/>
      <c r="E54" s="82"/>
      <c r="F54" s="82"/>
      <c r="G54" s="82" t="s">
        <v>174</v>
      </c>
      <c r="H54" s="82"/>
      <c r="I54" s="36"/>
    </row>
    <row r="55" spans="2:9" ht="12.75">
      <c r="B55" s="82"/>
      <c r="C55" s="82" t="s">
        <v>175</v>
      </c>
      <c r="D55" s="82" t="s">
        <v>176</v>
      </c>
      <c r="E55" s="82" t="s">
        <v>177</v>
      </c>
      <c r="F55" s="82"/>
      <c r="G55" s="82" t="s">
        <v>176</v>
      </c>
      <c r="H55" s="82"/>
      <c r="I55" s="36"/>
    </row>
    <row r="56" spans="2:9" ht="7.5" customHeight="1" thickBot="1">
      <c r="B56" s="84"/>
      <c r="C56" s="84"/>
      <c r="D56" s="84"/>
      <c r="E56" s="84"/>
      <c r="F56" s="84"/>
      <c r="G56" s="84"/>
      <c r="H56" s="84"/>
      <c r="I56" s="36"/>
    </row>
    <row r="57" spans="2:9" ht="15.75">
      <c r="B57" s="71" t="s">
        <v>178</v>
      </c>
      <c r="C57" s="89">
        <v>80</v>
      </c>
      <c r="D57" s="85">
        <v>190</v>
      </c>
      <c r="E57" s="87">
        <f>D57*C57</f>
        <v>15200</v>
      </c>
      <c r="F57" s="77"/>
      <c r="G57" s="89">
        <v>122</v>
      </c>
      <c r="H57" s="87">
        <f>G57*C57</f>
        <v>9760</v>
      </c>
      <c r="I57" s="36"/>
    </row>
    <row r="58" spans="2:9" ht="15.75">
      <c r="B58" s="68" t="s">
        <v>179</v>
      </c>
      <c r="C58" s="90">
        <v>12</v>
      </c>
      <c r="D58" s="86">
        <f>500/1.25</f>
        <v>400</v>
      </c>
      <c r="E58" s="91">
        <f>C58*D58</f>
        <v>4800</v>
      </c>
      <c r="F58" s="78"/>
      <c r="G58" s="90">
        <v>583</v>
      </c>
      <c r="H58" s="88">
        <f>G58*C58</f>
        <v>6996</v>
      </c>
      <c r="I58" s="36"/>
    </row>
    <row r="59" spans="2:9" ht="15.75">
      <c r="B59" s="68"/>
      <c r="C59" s="68"/>
      <c r="D59" s="78"/>
      <c r="E59" s="69"/>
      <c r="F59" s="78"/>
      <c r="G59" s="68"/>
      <c r="H59" s="69"/>
      <c r="I59" s="36"/>
    </row>
    <row r="60" spans="2:9" ht="16.5" thickBot="1">
      <c r="B60" s="70" t="s">
        <v>177</v>
      </c>
      <c r="C60" s="70"/>
      <c r="D60" s="80"/>
      <c r="E60" s="92"/>
      <c r="F60" s="80"/>
      <c r="G60" s="70"/>
      <c r="H60" s="81">
        <f>H57+H58</f>
        <v>16756</v>
      </c>
      <c r="I60" s="36"/>
    </row>
    <row r="61" spans="2:9" ht="15.75">
      <c r="B61" s="78"/>
      <c r="C61" s="78"/>
      <c r="D61" s="78"/>
      <c r="E61" s="79"/>
      <c r="F61" s="78"/>
      <c r="G61" s="78"/>
      <c r="H61" s="78"/>
      <c r="I61" s="36"/>
    </row>
    <row r="62" spans="3:9" ht="15.75">
      <c r="C62" s="78"/>
      <c r="D62" s="78"/>
      <c r="E62" s="78"/>
      <c r="F62" s="78"/>
      <c r="G62" s="78"/>
      <c r="H62" s="78"/>
      <c r="I62" s="36"/>
    </row>
    <row r="63" spans="2:9" ht="12.75">
      <c r="B63" s="82" t="s">
        <v>180</v>
      </c>
      <c r="C63" s="82" t="s">
        <v>173</v>
      </c>
      <c r="D63" s="82"/>
      <c r="E63" s="82"/>
      <c r="F63" s="82"/>
      <c r="G63" s="82" t="s">
        <v>174</v>
      </c>
      <c r="H63" s="82"/>
      <c r="I63" s="36"/>
    </row>
    <row r="64" spans="2:9" ht="12.75">
      <c r="B64" s="82"/>
      <c r="C64" s="82" t="s">
        <v>175</v>
      </c>
      <c r="D64" s="82" t="s">
        <v>176</v>
      </c>
      <c r="E64" s="82" t="s">
        <v>177</v>
      </c>
      <c r="F64" s="82"/>
      <c r="G64" s="82" t="s">
        <v>176</v>
      </c>
      <c r="H64" s="82"/>
      <c r="I64" s="36"/>
    </row>
    <row r="65" spans="2:9" ht="6.75" customHeight="1" thickBot="1">
      <c r="B65" s="78"/>
      <c r="C65" s="78"/>
      <c r="D65" s="78"/>
      <c r="E65" s="78"/>
      <c r="F65" s="78"/>
      <c r="G65" s="78"/>
      <c r="H65" s="78"/>
      <c r="I65" s="36"/>
    </row>
    <row r="66" spans="2:9" ht="15.75">
      <c r="B66" s="71" t="s">
        <v>178</v>
      </c>
      <c r="C66" s="89">
        <v>80</v>
      </c>
      <c r="D66" s="85">
        <v>190</v>
      </c>
      <c r="E66" s="87">
        <f>D66*C66</f>
        <v>15200</v>
      </c>
      <c r="F66" s="77"/>
      <c r="G66" s="89">
        <v>122</v>
      </c>
      <c r="H66" s="87">
        <f>G66*C66</f>
        <v>9760</v>
      </c>
      <c r="I66" s="36"/>
    </row>
    <row r="67" spans="2:9" ht="15.75">
      <c r="B67" s="68" t="s">
        <v>179</v>
      </c>
      <c r="C67" s="90">
        <v>12</v>
      </c>
      <c r="D67" s="86">
        <f>500/1.25</f>
        <v>400</v>
      </c>
      <c r="E67" s="91">
        <f>C67*D67</f>
        <v>4800</v>
      </c>
      <c r="F67" s="78"/>
      <c r="G67" s="93">
        <f>D67</f>
        <v>400</v>
      </c>
      <c r="H67" s="88">
        <f>G67*C67</f>
        <v>4800</v>
      </c>
      <c r="I67" s="36"/>
    </row>
    <row r="68" spans="2:9" ht="15.75">
      <c r="B68" s="68"/>
      <c r="C68" s="68"/>
      <c r="D68" s="78"/>
      <c r="E68" s="69"/>
      <c r="F68" s="78"/>
      <c r="G68" s="68"/>
      <c r="H68" s="69"/>
      <c r="I68" s="36"/>
    </row>
    <row r="69" spans="2:9" ht="16.5" thickBot="1">
      <c r="B69" s="70" t="s">
        <v>177</v>
      </c>
      <c r="C69" s="70"/>
      <c r="D69" s="80"/>
      <c r="E69" s="92"/>
      <c r="F69" s="80"/>
      <c r="G69" s="70"/>
      <c r="H69" s="81">
        <f>H66+H67</f>
        <v>14560</v>
      </c>
      <c r="I69" s="36"/>
    </row>
    <row r="70" spans="2:9" ht="15.75">
      <c r="B70" s="83"/>
      <c r="C70" s="36"/>
      <c r="D70" s="36"/>
      <c r="E70" s="36"/>
      <c r="F70" s="36"/>
      <c r="G70" s="36"/>
      <c r="H70" s="36"/>
      <c r="I70" s="36"/>
    </row>
    <row r="71" ht="15.75">
      <c r="B71" s="2"/>
    </row>
    <row r="72" ht="15.75">
      <c r="B72" s="2"/>
    </row>
    <row r="73" ht="15.75">
      <c r="B73" s="2" t="s">
        <v>131</v>
      </c>
    </row>
    <row r="74" ht="15.75">
      <c r="B74" s="2"/>
    </row>
    <row r="75" spans="2:8" ht="17.25">
      <c r="B75" s="10" t="s">
        <v>132</v>
      </c>
      <c r="C75" s="10"/>
      <c r="D75" s="10"/>
      <c r="E75" s="10"/>
      <c r="F75" s="10"/>
      <c r="G75" s="10"/>
      <c r="H75" s="10"/>
    </row>
    <row r="76" ht="15.75">
      <c r="B76" s="5"/>
    </row>
    <row r="77" ht="15.75">
      <c r="B77" s="4" t="s">
        <v>133</v>
      </c>
    </row>
    <row r="78" ht="15.75">
      <c r="B78" s="2"/>
    </row>
    <row r="79" spans="2:8" ht="15.75">
      <c r="B79" s="58" t="s">
        <v>204</v>
      </c>
      <c r="C79" s="12"/>
      <c r="D79" s="12"/>
      <c r="E79" s="12"/>
      <c r="F79" s="12"/>
      <c r="G79" s="12"/>
      <c r="H79" s="12"/>
    </row>
    <row r="80" ht="15.75">
      <c r="B80" s="2"/>
    </row>
    <row r="81" ht="15.75">
      <c r="B81" s="2"/>
    </row>
    <row r="82" ht="15.75">
      <c r="B82" s="2"/>
    </row>
    <row r="83" ht="15.75">
      <c r="B83" s="4" t="s">
        <v>134</v>
      </c>
    </row>
    <row r="84" ht="15.75">
      <c r="B84" s="60" t="s">
        <v>135</v>
      </c>
    </row>
    <row r="85" ht="15.75">
      <c r="B85" s="60" t="s">
        <v>136</v>
      </c>
    </row>
    <row r="86" ht="15.75">
      <c r="B86" s="60" t="s">
        <v>137</v>
      </c>
    </row>
    <row r="87" ht="15.75">
      <c r="B87" s="60" t="s">
        <v>138</v>
      </c>
    </row>
    <row r="88" ht="15.75">
      <c r="B88" s="60" t="s">
        <v>139</v>
      </c>
    </row>
    <row r="89" ht="15.75">
      <c r="B89" s="2"/>
    </row>
    <row r="90" ht="16.5" thickBot="1">
      <c r="B90" s="2"/>
    </row>
    <row r="91" spans="2:3" ht="12.75">
      <c r="B91" s="32" t="str">
        <f>B18</f>
        <v>Financial Figure</v>
      </c>
      <c r="C91" s="34">
        <f>C18</f>
        <v>2009</v>
      </c>
    </row>
    <row r="92" spans="2:3" ht="12.75" customHeight="1" thickBot="1">
      <c r="B92" s="63"/>
      <c r="C92" s="37"/>
    </row>
    <row r="93" spans="2:3" ht="15.75">
      <c r="B93" s="71" t="s">
        <v>10</v>
      </c>
      <c r="C93" s="72">
        <v>0.035</v>
      </c>
    </row>
    <row r="94" spans="2:3" ht="15.75">
      <c r="B94" s="68" t="s">
        <v>170</v>
      </c>
      <c r="C94" s="69">
        <v>0.08</v>
      </c>
    </row>
    <row r="95" spans="2:3" ht="15.75">
      <c r="B95" s="68" t="s">
        <v>11</v>
      </c>
      <c r="C95" s="69">
        <v>0.94</v>
      </c>
    </row>
    <row r="96" spans="2:3" ht="15.75">
      <c r="B96" s="68" t="s">
        <v>12</v>
      </c>
      <c r="C96" s="69">
        <v>0.055</v>
      </c>
    </row>
    <row r="97" spans="2:3" ht="16.5" thickBot="1">
      <c r="B97" s="70" t="s">
        <v>2</v>
      </c>
      <c r="C97" s="73">
        <v>0.3</v>
      </c>
    </row>
    <row r="98" spans="2:3" ht="16.5" thickBot="1">
      <c r="B98" s="68"/>
      <c r="C98" s="69"/>
    </row>
    <row r="99" spans="2:3" ht="15.75">
      <c r="B99" s="71" t="s">
        <v>8</v>
      </c>
      <c r="C99" s="72">
        <v>2.595</v>
      </c>
    </row>
    <row r="100" spans="2:3" ht="16.5" thickBot="1">
      <c r="B100" s="70" t="s">
        <v>88</v>
      </c>
      <c r="C100" s="73">
        <f>C23</f>
        <v>2.2408</v>
      </c>
    </row>
    <row r="101" spans="2:3" ht="11.25" customHeight="1" thickBot="1">
      <c r="B101" s="68"/>
      <c r="C101" s="69"/>
    </row>
    <row r="102" spans="2:3" ht="16.5" thickBot="1">
      <c r="B102" s="74" t="s">
        <v>171</v>
      </c>
      <c r="C102" s="75">
        <f>C93+(C95*(C94-C93))</f>
        <v>0.07730000000000001</v>
      </c>
    </row>
    <row r="103" spans="2:3" ht="11.25" customHeight="1" thickBot="1">
      <c r="B103" s="68"/>
      <c r="C103" s="69"/>
    </row>
    <row r="104" spans="2:3" ht="16.5" thickBot="1">
      <c r="B104" s="74" t="s">
        <v>0</v>
      </c>
      <c r="C104" s="76">
        <f>C102*C99/(C99+C100)+C96*(1-C97)*(C100/(C99+C100))</f>
        <v>0.05932096033748294</v>
      </c>
    </row>
    <row r="105" ht="15.75">
      <c r="B105" s="2"/>
    </row>
    <row r="106" ht="15.75">
      <c r="B106" s="2"/>
    </row>
    <row r="107" ht="15.75">
      <c r="B107" s="2"/>
    </row>
    <row r="108" ht="15.75">
      <c r="B108" s="2"/>
    </row>
    <row r="109" spans="2:8" ht="17.25">
      <c r="B109" s="10" t="s">
        <v>140</v>
      </c>
      <c r="C109" s="10"/>
      <c r="D109" s="10"/>
      <c r="E109" s="10"/>
      <c r="F109" s="10"/>
      <c r="G109" s="10"/>
      <c r="H109" s="10"/>
    </row>
    <row r="110" ht="15.75">
      <c r="B110" s="61"/>
    </row>
    <row r="111" ht="15.75">
      <c r="B111" s="61"/>
    </row>
    <row r="112" ht="15.75">
      <c r="B112" s="2" t="s">
        <v>145</v>
      </c>
    </row>
    <row r="113" ht="15.75">
      <c r="B113" s="61"/>
    </row>
    <row r="114" spans="2:3" ht="12.75">
      <c r="B114" s="11" t="s">
        <v>146</v>
      </c>
      <c r="C114" s="12"/>
    </row>
    <row r="115" spans="2:3" ht="12.75">
      <c r="B115" s="11" t="s">
        <v>147</v>
      </c>
      <c r="C115" s="12"/>
    </row>
    <row r="117" spans="2:3" ht="12.75">
      <c r="B117" s="11" t="s">
        <v>148</v>
      </c>
      <c r="C117" s="12"/>
    </row>
    <row r="118" spans="2:3" ht="12.75">
      <c r="B118" s="11" t="s">
        <v>149</v>
      </c>
      <c r="C118" s="12"/>
    </row>
  </sheetData>
  <sheetProtection/>
  <printOptions/>
  <pageMargins left="0.787401575" right="0.787401575" top="0.984251969" bottom="0.984251969" header="0.4921259845" footer="0.4921259845"/>
  <pageSetup orientation="portrait" paperSize="9" scale="48" r:id="rId2"/>
  <rowBreaks count="1" manualBreakCount="1">
    <brk id="7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22"/>
  <sheetViews>
    <sheetView showGridLines="0" zoomScalePageLayoutView="0" workbookViewId="0" topLeftCell="A1">
      <selection activeCell="D14" sqref="D14"/>
    </sheetView>
  </sheetViews>
  <sheetFormatPr defaultColWidth="11.421875" defaultRowHeight="12.75"/>
  <sheetData>
    <row r="3" spans="2:3" ht="15.75">
      <c r="B3" s="10" t="s">
        <v>161</v>
      </c>
      <c r="C3" s="10"/>
    </row>
    <row r="5" ht="15.75">
      <c r="B5" s="2" t="s">
        <v>155</v>
      </c>
    </row>
    <row r="6" ht="15.75">
      <c r="B6" s="2" t="s">
        <v>156</v>
      </c>
    </row>
    <row r="7" ht="15.75">
      <c r="B7" s="2" t="s">
        <v>157</v>
      </c>
    </row>
    <row r="8" ht="15.75">
      <c r="B8" s="2" t="s">
        <v>158</v>
      </c>
    </row>
    <row r="9" ht="15.75">
      <c r="B9" s="2" t="s">
        <v>159</v>
      </c>
    </row>
    <row r="10" ht="15.75">
      <c r="B10" s="2" t="s">
        <v>160</v>
      </c>
    </row>
    <row r="11" ht="15.75">
      <c r="B11" s="2"/>
    </row>
    <row r="12" ht="15.75">
      <c r="B12" s="2" t="s">
        <v>154</v>
      </c>
    </row>
    <row r="15" spans="2:8" ht="12.75">
      <c r="B15" s="11" t="s">
        <v>198</v>
      </c>
      <c r="C15" s="12"/>
      <c r="D15" s="12"/>
      <c r="E15" s="12"/>
      <c r="F15" s="12"/>
      <c r="G15" s="12"/>
      <c r="H15" s="12"/>
    </row>
    <row r="16" spans="2:8" ht="12.75">
      <c r="B16" s="11" t="s">
        <v>203</v>
      </c>
      <c r="C16" s="12"/>
      <c r="D16" s="12"/>
      <c r="E16" s="12"/>
      <c r="F16" s="12"/>
      <c r="G16" s="12"/>
      <c r="H16" s="12"/>
    </row>
    <row r="17" spans="2:8" ht="12.75">
      <c r="B17" s="11" t="s">
        <v>199</v>
      </c>
      <c r="C17" s="12"/>
      <c r="D17" s="12"/>
      <c r="E17" s="12"/>
      <c r="F17" s="12"/>
      <c r="G17" s="12"/>
      <c r="H17" s="12"/>
    </row>
    <row r="18" spans="2:8" ht="12.75">
      <c r="B18" s="12"/>
      <c r="C18" s="12"/>
      <c r="D18" s="12"/>
      <c r="E18" s="12"/>
      <c r="F18" s="12"/>
      <c r="G18" s="12"/>
      <c r="H18" s="12"/>
    </row>
    <row r="19" spans="2:8" ht="12.75">
      <c r="B19" s="11" t="s">
        <v>200</v>
      </c>
      <c r="C19" s="12"/>
      <c r="D19" s="12"/>
      <c r="E19" s="12"/>
      <c r="F19" s="12"/>
      <c r="G19" s="12"/>
      <c r="H19" s="12"/>
    </row>
    <row r="20" spans="2:8" ht="12.75">
      <c r="B20" s="11" t="s">
        <v>201</v>
      </c>
      <c r="C20" s="12"/>
      <c r="D20" s="12"/>
      <c r="E20" s="12"/>
      <c r="F20" s="12"/>
      <c r="G20" s="12"/>
      <c r="H20" s="12"/>
    </row>
    <row r="21" spans="2:8" ht="12.75">
      <c r="B21" s="12"/>
      <c r="C21" s="12"/>
      <c r="D21" s="12"/>
      <c r="E21" s="12"/>
      <c r="F21" s="12"/>
      <c r="G21" s="12"/>
      <c r="H21" s="12"/>
    </row>
    <row r="22" spans="2:8" ht="12.75">
      <c r="B22" s="11" t="s">
        <v>202</v>
      </c>
      <c r="C22" s="12"/>
      <c r="D22" s="12"/>
      <c r="E22" s="12"/>
      <c r="F22" s="12"/>
      <c r="G22" s="12"/>
      <c r="H22" s="12"/>
    </row>
  </sheetData>
  <sheetProtection/>
  <printOptions/>
  <pageMargins left="0.787401575" right="0.787401575" top="0.984251969" bottom="0.984251969" header="0.4921259845" footer="0.4921259845"/>
  <pageSetup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Heilbronn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Joachim Häcker</cp:lastModifiedBy>
  <dcterms:created xsi:type="dcterms:W3CDTF">2009-02-04T08:14:29Z</dcterms:created>
  <dcterms:modified xsi:type="dcterms:W3CDTF">2011-09-27T21:05:16Z</dcterms:modified>
  <cp:category/>
  <cp:version/>
  <cp:contentType/>
  <cp:contentStatus/>
</cp:coreProperties>
</file>